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pl" sheetId="1" r:id="rId1"/>
    <sheet name="bs" sheetId="2" r:id="rId2"/>
    <sheet name="equity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info'!$A$1:$H$17</definedName>
    <definedName name="_xlnm.Print_Area" localSheetId="1">'bs'!$A$1:$G$78</definedName>
    <definedName name="_xlnm.Print_Area" localSheetId="3">'cflow'!$A$1:$F$112</definedName>
    <definedName name="_xlnm.Print_Area" localSheetId="0">'pl'!$A$1:$L$53</definedName>
    <definedName name="_xlnm.Print_Titles" localSheetId="1">'bs'!$1:$9</definedName>
    <definedName name="_xlnm.Print_Titles" localSheetId="3">'cflow'!$1:$9</definedName>
    <definedName name="_xlnm.Print_Titles" localSheetId="2">'equity'!$1:$10</definedName>
  </definedNames>
  <calcPr fullCalcOnLoad="1"/>
</workbook>
</file>

<file path=xl/sharedStrings.xml><?xml version="1.0" encoding="utf-8"?>
<sst xmlns="http://schemas.openxmlformats.org/spreadsheetml/2006/main" count="370" uniqueCount="261">
  <si>
    <t>CURRENT</t>
  </si>
  <si>
    <t>QUARTER</t>
  </si>
  <si>
    <t>RM'000</t>
  </si>
  <si>
    <t xml:space="preserve"> </t>
  </si>
  <si>
    <t>(c)</t>
  </si>
  <si>
    <t>companies</t>
  </si>
  <si>
    <t>Taxation</t>
  </si>
  <si>
    <t>AS AT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</si>
  <si>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</si>
  <si>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</si>
  <si>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</si>
  <si>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</si>
  <si>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</si>
  <si>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</si>
  <si>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</si>
  <si>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The figures have not been audited.</t>
  </si>
  <si>
    <t>I</t>
  </si>
  <si>
    <t>Long Term Receivable</t>
  </si>
  <si>
    <t>II</t>
  </si>
  <si>
    <t xml:space="preserve">      Exchange Reserve     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</si>
  <si>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</si>
  <si>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</si>
  <si>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</si>
  <si>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</si>
  <si>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</si>
  <si>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</si>
  <si>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</si>
  <si>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</si>
  <si>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Minority interests</t>
  </si>
  <si>
    <t>ENDED</t>
  </si>
  <si>
    <t>COMPARATIVE</t>
  </si>
  <si>
    <t>CUMULATIVE</t>
  </si>
  <si>
    <t>Property, Plant &amp; Equipment</t>
  </si>
  <si>
    <t>Distributable</t>
  </si>
  <si>
    <t xml:space="preserve">Share </t>
  </si>
  <si>
    <t xml:space="preserve">Exchange </t>
  </si>
  <si>
    <t>Total</t>
  </si>
  <si>
    <t>Capital</t>
  </si>
  <si>
    <t>Premium</t>
  </si>
  <si>
    <t>Reserve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</si>
  <si>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</si>
  <si>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</si>
  <si>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</si>
  <si>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</si>
  <si>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</si>
  <si>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</si>
  <si>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</si>
  <si>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</si>
  <si>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</si>
  <si>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</si>
  <si>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</si>
  <si>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</si>
  <si>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</si>
  <si>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</si>
  <si>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</si>
  <si>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</si>
  <si>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</si>
  <si>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</si>
  <si>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</si>
  <si>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</si>
  <si>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</si>
  <si>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</si>
  <si>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</si>
  <si>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</si>
  <si>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</si>
  <si>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</si>
  <si>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</si>
  <si>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</si>
  <si>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</si>
  <si>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</si>
  <si>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</si>
  <si>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</si>
  <si>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</si>
  <si>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</si>
  <si>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</si>
  <si>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</si>
  <si>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</si>
  <si>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</si>
  <si>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</si>
  <si>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</si>
  <si>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</si>
  <si>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</si>
  <si>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</si>
  <si>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</si>
  <si>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</si>
  <si>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</si>
  <si>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</si>
  <si>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</si>
  <si>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</si>
  <si>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</si>
  <si>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</si>
  <si>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</si>
  <si>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Gain on sale of investment properties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</si>
  <si>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</si>
  <si>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</si>
  <si>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</si>
  <si>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</si>
  <si>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</si>
  <si>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</si>
  <si>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</si>
  <si>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</si>
  <si>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</si>
  <si>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</si>
  <si>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</si>
  <si>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</si>
  <si>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</si>
  <si>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</si>
  <si>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</si>
  <si>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</si>
  <si>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Transfer (to)/from income statement</t>
  </si>
  <si>
    <t>with the Annual Audited Financial Statements of the Group for the year ended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</si>
  <si>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</si>
  <si>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</si>
  <si>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</si>
  <si>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</si>
  <si>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</si>
  <si>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</si>
  <si>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</si>
  <si>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</si>
  <si>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</si>
  <si>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</si>
  <si>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</si>
  <si>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</si>
  <si>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</si>
  <si>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The Condensed Consolidated Cashflow Statements should be read in conjunction</t>
  </si>
  <si>
    <t>PART A3: ADDITIONAL INFORMATION</t>
  </si>
  <si>
    <t>ADDITIONAL INFORMATION FOR</t>
  </si>
  <si>
    <t>Gross interest income</t>
  </si>
  <si>
    <t>Gross interest expense</t>
  </si>
  <si>
    <t xml:space="preserve">Write back of provision for diminution in </t>
  </si>
  <si>
    <t xml:space="preserve">  companies and jointly controlled entities</t>
  </si>
  <si>
    <t>Impairment Loss</t>
  </si>
  <si>
    <t>Loss on revaluation of property, plant and equipment</t>
  </si>
  <si>
    <t>The Condensed Consolidated Statement of Changes in Equity should be read in conjunction with the Annual Audited Financial Statements of the Group</t>
  </si>
  <si>
    <t xml:space="preserve">      Capital Reserve - distributable</t>
  </si>
  <si>
    <t>Treasury</t>
  </si>
  <si>
    <t>shares</t>
  </si>
  <si>
    <t>Exceptional items</t>
  </si>
  <si>
    <t>Proision for LAD</t>
  </si>
  <si>
    <t>Provision for forseeable losses</t>
  </si>
  <si>
    <t xml:space="preserve">   surplus on L &amp; B</t>
  </si>
  <si>
    <t xml:space="preserve">NON CURRENT ASSETS </t>
  </si>
  <si>
    <t xml:space="preserve">CURRENT ASSETS </t>
  </si>
  <si>
    <t>CURRENT LIABILITIES</t>
  </si>
  <si>
    <t>FINANCED BY :-</t>
  </si>
  <si>
    <t xml:space="preserve">NON CURRENT LIABILITIES </t>
  </si>
  <si>
    <t xml:space="preserve">Deferred Tax Liabilities </t>
  </si>
  <si>
    <t xml:space="preserve">Land held for development </t>
  </si>
  <si>
    <t>Goodwill</t>
  </si>
  <si>
    <t>Bank Borrowings</t>
  </si>
  <si>
    <t xml:space="preserve">The Condensed Consolidated Income Statements should be read in conjunction with the Annual Audited </t>
  </si>
  <si>
    <t>FOREIGN CURRENCY DIFFERENCES ON</t>
  </si>
  <si>
    <t xml:space="preserve">   OPENING CASH AND CASH EQUIVALENTS </t>
  </si>
  <si>
    <t xml:space="preserve">  AS AT 1 JANUARY </t>
  </si>
  <si>
    <t xml:space="preserve">TO </t>
  </si>
  <si>
    <t>At 1 January 2005</t>
  </si>
  <si>
    <t xml:space="preserve">      Retained Earnings </t>
  </si>
  <si>
    <t>Deficit arising on translation of net</t>
  </si>
  <si>
    <t>Other Borrowings</t>
  </si>
  <si>
    <t>Other Long Term Liabilities</t>
  </si>
  <si>
    <t>Proceeds from sale of property, plant and equipment</t>
  </si>
  <si>
    <t xml:space="preserve">NET INCREASE / (DECREASE) IN CASH </t>
  </si>
  <si>
    <t>3 MONTHS</t>
  </si>
  <si>
    <t>Profit from operations</t>
  </si>
  <si>
    <t>Profit before taxation</t>
  </si>
  <si>
    <t>(i) Basic (sen)</t>
  </si>
  <si>
    <t>(ii) Fully diluted (sen)</t>
  </si>
  <si>
    <t>Shares repurchased</t>
  </si>
  <si>
    <t>31/12/05</t>
  </si>
  <si>
    <t>Net profit for the period</t>
  </si>
  <si>
    <t>Associates</t>
  </si>
  <si>
    <t>Jointly Controlled Entities</t>
  </si>
  <si>
    <t>Cash generated from operations</t>
  </si>
  <si>
    <t>Net assets per share (RM)</t>
  </si>
  <si>
    <t>Financial Statements of the Group for the year ended 31 December 2005.</t>
  </si>
  <si>
    <t>31/03/06</t>
  </si>
  <si>
    <t>Annual Audited Financial Statements of the Group for the year ended 31 December 2005.</t>
  </si>
  <si>
    <t>for the year ended 31 December 2005.</t>
  </si>
  <si>
    <t>At 1 January 2006</t>
  </si>
  <si>
    <t>Attributable to:</t>
  </si>
  <si>
    <t>Equity holders of the parent</t>
  </si>
  <si>
    <t xml:space="preserve">  to equity holders of the parent:</t>
  </si>
  <si>
    <t xml:space="preserve">Development properties </t>
  </si>
  <si>
    <t>Inventories</t>
  </si>
  <si>
    <t xml:space="preserve">Receivables </t>
  </si>
  <si>
    <t>Tax recoverable</t>
  </si>
  <si>
    <t>Deposits with financial institutions</t>
  </si>
  <si>
    <t xml:space="preserve">Cash and bank balances </t>
  </si>
  <si>
    <t>Payables</t>
  </si>
  <si>
    <t xml:space="preserve">Provisions for liabilities </t>
  </si>
  <si>
    <t xml:space="preserve">Bank Borrowings </t>
  </si>
  <si>
    <t xml:space="preserve">Other Borrowings </t>
  </si>
  <si>
    <t>Tax Payable</t>
  </si>
  <si>
    <t>TOTAL ASSETS</t>
  </si>
  <si>
    <t>Equity attributable to the equity holders</t>
  </si>
  <si>
    <t xml:space="preserve">     of the Parent</t>
  </si>
  <si>
    <t>Total Equity</t>
  </si>
  <si>
    <t>Total Liabilities</t>
  </si>
  <si>
    <t>TOTAL EQUITY AND LIABILITIES</t>
  </si>
  <si>
    <t>Prepaid lease payments</t>
  </si>
  <si>
    <t>(restated)</t>
  </si>
  <si>
    <t>Available-for-sale financial assets</t>
  </si>
  <si>
    <t>Minority</t>
  </si>
  <si>
    <t>Interest</t>
  </si>
  <si>
    <t>Equity</t>
  </si>
  <si>
    <t>Attributable to Equity Holders of the Parent</t>
  </si>
  <si>
    <t>Subtotal</t>
  </si>
  <si>
    <t>As previously stated</t>
  </si>
  <si>
    <t>Effects of adopting:</t>
  </si>
  <si>
    <t>At 1 January 2006 (restated)</t>
  </si>
  <si>
    <t>At 1 January 2005 (restated)</t>
  </si>
  <si>
    <t>Available-for-sale financial assets:</t>
  </si>
  <si>
    <t>Fair value gains</t>
  </si>
  <si>
    <t>Retained</t>
  </si>
  <si>
    <t>Profit</t>
  </si>
  <si>
    <t>Reclassification of opening</t>
  </si>
  <si>
    <t>Financial assets at fair value through</t>
  </si>
  <si>
    <t xml:space="preserve">  profit and loss</t>
  </si>
  <si>
    <t xml:space="preserve">FRS 3, Business Combinations </t>
  </si>
  <si>
    <t>FRS 116, Property, Plant &amp; Equipment</t>
  </si>
  <si>
    <t>FRS 140, Investment Properties</t>
  </si>
  <si>
    <t>Income tax paid</t>
  </si>
  <si>
    <t>Payment of finance lease liabilities</t>
  </si>
  <si>
    <t>Net cash generated from operating activities</t>
  </si>
  <si>
    <t>Disposal of subsidiaries</t>
  </si>
  <si>
    <t>Net repayment of  borrowings</t>
  </si>
  <si>
    <t>31 December 2005.</t>
  </si>
  <si>
    <t>Net cash used in financing activities</t>
  </si>
  <si>
    <t>Quarterly report on consolidated results for the financial quarter ended 30 JUNE 2006.</t>
  </si>
  <si>
    <t>30/06/2005</t>
  </si>
  <si>
    <t xml:space="preserve">6 MONTHS </t>
  </si>
  <si>
    <t>30/06/2006</t>
  </si>
  <si>
    <t>CONDENSED CONSOLIDATED BALANCE SHEET AS AT 30 JUNE 2006</t>
  </si>
  <si>
    <t>30/06/06</t>
  </si>
  <si>
    <t>At 30 June 2006</t>
  </si>
  <si>
    <t>At 30 June 2005 (restated)</t>
  </si>
  <si>
    <t xml:space="preserve">Cancellation of Treasury Shares </t>
  </si>
  <si>
    <t>QUARTER ENDED 30 JUNE 2006</t>
  </si>
  <si>
    <t>HALF YEAR ENDED</t>
  </si>
  <si>
    <t>30/06/05</t>
  </si>
  <si>
    <t>JUNE '06</t>
  </si>
  <si>
    <t>JUNE '05</t>
  </si>
  <si>
    <t>Dividends paid to minority interests</t>
  </si>
  <si>
    <t>FOR THE FINANCIAL PERIOD  ENDED 30/06/2006</t>
  </si>
  <si>
    <t>Profit/(loss) for the period</t>
  </si>
  <si>
    <t>Profit/(loss) attributable to ordinary</t>
  </si>
  <si>
    <t>equity holders of the parent</t>
  </si>
  <si>
    <t>Proposed/declared dividend</t>
  </si>
  <si>
    <t xml:space="preserve"> per share (sen)</t>
  </si>
  <si>
    <t>Fixed deposits pledged</t>
  </si>
  <si>
    <t>CONDENSED CONSOLIDATED INCOME STATEMENT FOR THE 2ND QUARTER  ENDED 30 JUNE 2006</t>
  </si>
  <si>
    <t>Profit/(loss) before tax</t>
  </si>
  <si>
    <t>Earnings/(loss) per share attributable</t>
  </si>
  <si>
    <t>III. CONDENSED CONSOLIDATED STATEMENT OF CHANGES IN EQUITY FOR THE PERIOD ENDED 30 JUNE 2006</t>
  </si>
  <si>
    <t xml:space="preserve">  AS AT 30 JUNE</t>
  </si>
  <si>
    <t>Basic earnings/(loss) per share (sen)</t>
  </si>
  <si>
    <t>THE FINANCIAL PERIOD ENDED 30/06/2006</t>
  </si>
  <si>
    <t>Net cash (used in) / generated from investing activities</t>
  </si>
  <si>
    <t>Movements in subsidiaries' net assets</t>
  </si>
  <si>
    <t>and group reserves</t>
  </si>
  <si>
    <t>investments in foreign entities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</si>
</sst>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;\(0.00\)"/>
    <numFmt numFmtId="175" formatCode="0.0_);\(0.0\)"/>
    <numFmt numFmtId="176" formatCode="_(* #,##0.000_);_(* \(#,##0.000\);_(* &quot;-&quot;??_);_(@_)"/>
    <numFmt numFmtId="177" formatCode="#,##0.0_);\(#,##0.0\)"/>
    <numFmt numFmtId="178" formatCode="0_);\(0\)"/>
    <numFmt numFmtId="179" formatCode="#,##0_);[Red]\(#,##0\);\-"/>
  </numFmts>
  <fonts count="1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0"/>
      <color indexed="14"/>
      <name val="Arial"/>
      <family val="0"/>
    </font>
    <font>
      <sz val="11"/>
      <color indexed="14"/>
      <name val="Times New Roman"/>
      <family val="1"/>
    </font>
    <font>
      <u val="single"/>
      <sz val="12"/>
      <color indexed="14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/>
    </xf>
    <xf numFmtId="173" fontId="5" fillId="0" borderId="0" xfId="0" applyNumberFormat="1" applyFont="1" applyAlignment="1" quotePrefix="1">
      <alignment horizontal="left"/>
    </xf>
    <xf numFmtId="173" fontId="5" fillId="0" borderId="3" xfId="0" applyNumberFormat="1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73" fontId="5" fillId="0" borderId="3" xfId="15" applyNumberFormat="1" applyFont="1" applyBorder="1" applyAlignment="1">
      <alignment/>
    </xf>
    <xf numFmtId="173" fontId="5" fillId="0" borderId="5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0" fontId="5" fillId="0" borderId="0" xfId="0" applyFont="1" applyAlignment="1">
      <alignment/>
    </xf>
    <xf numFmtId="174" fontId="5" fillId="0" borderId="4" xfId="0" applyNumberFormat="1" applyFont="1" applyBorder="1" applyAlignment="1">
      <alignment/>
    </xf>
    <xf numFmtId="43" fontId="2" fillId="0" borderId="6" xfId="15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left"/>
    </xf>
    <xf numFmtId="173" fontId="4" fillId="0" borderId="0" xfId="0" applyNumberFormat="1" applyFont="1" applyAlignment="1" quotePrefix="1">
      <alignment/>
    </xf>
    <xf numFmtId="17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173" fontId="2" fillId="0" borderId="3" xfId="15" applyNumberFormat="1" applyFont="1" applyBorder="1" applyAlignment="1">
      <alignment/>
    </xf>
    <xf numFmtId="173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73" fontId="8" fillId="0" borderId="0" xfId="15" applyNumberFormat="1" applyFont="1" applyBorder="1" applyAlignment="1">
      <alignment/>
    </xf>
    <xf numFmtId="173" fontId="8" fillId="0" borderId="0" xfId="15" applyNumberFormat="1" applyFont="1" applyAlignment="1">
      <alignment/>
    </xf>
    <xf numFmtId="0" fontId="8" fillId="0" borderId="0" xfId="0" applyFont="1" applyAlignment="1">
      <alignment/>
    </xf>
    <xf numFmtId="173" fontId="10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/>
    </xf>
    <xf numFmtId="173" fontId="8" fillId="0" borderId="3" xfId="0" applyNumberFormat="1" applyFont="1" applyBorder="1" applyAlignment="1">
      <alignment/>
    </xf>
    <xf numFmtId="173" fontId="8" fillId="0" borderId="4" xfId="0" applyNumberFormat="1" applyFont="1" applyBorder="1" applyAlignment="1">
      <alignment/>
    </xf>
    <xf numFmtId="173" fontId="11" fillId="0" borderId="0" xfId="15" applyNumberFormat="1" applyFont="1" applyBorder="1" applyAlignment="1">
      <alignment/>
    </xf>
    <xf numFmtId="43" fontId="11" fillId="0" borderId="0" xfId="15" applyNumberFormat="1" applyFont="1" applyBorder="1" applyAlignment="1">
      <alignment/>
    </xf>
    <xf numFmtId="173" fontId="12" fillId="0" borderId="0" xfId="0" applyNumberFormat="1" applyFont="1" applyAlignment="1">
      <alignment horizontal="centerContinuous"/>
    </xf>
    <xf numFmtId="173" fontId="8" fillId="0" borderId="0" xfId="15" applyNumberFormat="1" applyFont="1" applyAlignment="1">
      <alignment/>
    </xf>
    <xf numFmtId="0" fontId="8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173" fontId="2" fillId="0" borderId="5" xfId="0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173" fontId="2" fillId="0" borderId="3" xfId="0" applyNumberFormat="1" applyFont="1" applyBorder="1" applyAlignment="1">
      <alignment/>
    </xf>
    <xf numFmtId="173" fontId="4" fillId="0" borderId="0" xfId="15" applyNumberFormat="1" applyFont="1" applyAlignment="1">
      <alignment/>
    </xf>
    <xf numFmtId="0" fontId="2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43" fontId="5" fillId="0" borderId="0" xfId="15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13" fillId="0" borderId="0" xfId="15" applyNumberFormat="1" applyFont="1" applyAlignment="1">
      <alignment/>
    </xf>
    <xf numFmtId="0" fontId="13" fillId="0" borderId="0" xfId="0" applyFont="1" applyAlignment="1">
      <alignment/>
    </xf>
    <xf numFmtId="173" fontId="14" fillId="0" borderId="7" xfId="15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3" fontId="14" fillId="0" borderId="8" xfId="15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173" fontId="13" fillId="0" borderId="8" xfId="15" applyNumberFormat="1" applyFont="1" applyBorder="1" applyAlignment="1">
      <alignment/>
    </xf>
    <xf numFmtId="0" fontId="13" fillId="0" borderId="11" xfId="0" applyFont="1" applyBorder="1" applyAlignment="1">
      <alignment/>
    </xf>
    <xf numFmtId="173" fontId="13" fillId="0" borderId="11" xfId="0" applyNumberFormat="1" applyFont="1" applyBorder="1" applyAlignment="1">
      <alignment/>
    </xf>
    <xf numFmtId="173" fontId="13" fillId="0" borderId="12" xfId="0" applyNumberFormat="1" applyFont="1" applyBorder="1" applyAlignment="1">
      <alignment/>
    </xf>
    <xf numFmtId="173" fontId="13" fillId="0" borderId="11" xfId="15" applyNumberFormat="1" applyFont="1" applyBorder="1" applyAlignment="1">
      <alignment/>
    </xf>
    <xf numFmtId="173" fontId="13" fillId="0" borderId="11" xfId="15" applyNumberFormat="1" applyFont="1" applyBorder="1" applyAlignment="1">
      <alignment/>
    </xf>
    <xf numFmtId="0" fontId="13" fillId="0" borderId="10" xfId="0" applyFont="1" applyBorder="1" applyAlignment="1">
      <alignment/>
    </xf>
    <xf numFmtId="173" fontId="13" fillId="0" borderId="13" xfId="15" applyNumberFormat="1" applyFont="1" applyBorder="1" applyAlignment="1">
      <alignment/>
    </xf>
    <xf numFmtId="173" fontId="13" fillId="0" borderId="9" xfId="15" applyNumberFormat="1" applyFont="1" applyBorder="1" applyAlignment="1">
      <alignment/>
    </xf>
    <xf numFmtId="0" fontId="13" fillId="0" borderId="12" xfId="0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49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 horizontal="center"/>
    </xf>
    <xf numFmtId="173" fontId="9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center"/>
    </xf>
    <xf numFmtId="173" fontId="2" fillId="0" borderId="1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73" fontId="5" fillId="0" borderId="2" xfId="0" applyNumberFormat="1" applyFont="1" applyBorder="1" applyAlignment="1">
      <alignment/>
    </xf>
    <xf numFmtId="173" fontId="5" fillId="0" borderId="0" xfId="0" applyNumberFormat="1" applyFont="1" applyBorder="1" applyAlignment="1" quotePrefix="1">
      <alignment/>
    </xf>
    <xf numFmtId="173" fontId="0" fillId="0" borderId="0" xfId="0" applyNumberFormat="1" applyFont="1" applyBorder="1" applyAlignment="1">
      <alignment/>
    </xf>
    <xf numFmtId="173" fontId="10" fillId="0" borderId="3" xfId="0" applyNumberFormat="1" applyFont="1" applyBorder="1" applyAlignment="1">
      <alignment/>
    </xf>
    <xf numFmtId="173" fontId="7" fillId="0" borderId="0" xfId="0" applyNumberFormat="1" applyFont="1" applyAlignment="1">
      <alignment horizontal="centerContinuous"/>
    </xf>
    <xf numFmtId="43" fontId="2" fillId="0" borderId="0" xfId="15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3" fontId="5" fillId="0" borderId="8" xfId="15" applyNumberFormat="1" applyFont="1" applyBorder="1" applyAlignment="1">
      <alignment/>
    </xf>
    <xf numFmtId="173" fontId="5" fillId="0" borderId="9" xfId="15" applyNumberFormat="1" applyFont="1" applyBorder="1" applyAlignment="1">
      <alignment/>
    </xf>
    <xf numFmtId="173" fontId="5" fillId="0" borderId="15" xfId="15" applyNumberFormat="1" applyFont="1" applyBorder="1" applyAlignment="1">
      <alignment/>
    </xf>
    <xf numFmtId="173" fontId="5" fillId="0" borderId="7" xfId="15" applyNumberFormat="1" applyFont="1" applyBorder="1" applyAlignment="1">
      <alignment/>
    </xf>
    <xf numFmtId="173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5" fillId="0" borderId="0" xfId="15" applyNumberFormat="1" applyFont="1" applyBorder="1" applyAlignment="1">
      <alignment/>
    </xf>
    <xf numFmtId="17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21</xdr:col>
      <xdr:colOff>828675</xdr:colOff>
      <xdr:row>7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352550"/>
          <a:ext cx="11010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21</xdr:col>
      <xdr:colOff>847725</xdr:colOff>
      <xdr:row>7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352550"/>
          <a:ext cx="11029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  <xdr:twoCellAnchor>
    <xdr:from>
      <xdr:col>15</xdr:col>
      <xdr:colOff>676275</xdr:colOff>
      <xdr:row>5</xdr:row>
      <xdr:rowOff>104775</xdr:rowOff>
    </xdr:from>
    <xdr:to>
      <xdr:col>21</xdr:col>
      <xdr:colOff>800100</xdr:colOff>
      <xdr:row>5</xdr:row>
      <xdr:rowOff>104775</xdr:rowOff>
    </xdr:to>
    <xdr:sp>
      <xdr:nvSpPr>
        <xdr:cNvPr id="3" name="Line 7"/>
        <xdr:cNvSpPr>
          <a:spLocks/>
        </xdr:cNvSpPr>
      </xdr:nvSpPr>
      <xdr:spPr>
        <a:xfrm>
          <a:off x="8324850" y="10287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85725</xdr:rowOff>
    </xdr:from>
    <xdr:to>
      <xdr:col>7</xdr:col>
      <xdr:colOff>733425</xdr:colOff>
      <xdr:row>5</xdr:row>
      <xdr:rowOff>85725</xdr:rowOff>
    </xdr:to>
    <xdr:sp>
      <xdr:nvSpPr>
        <xdr:cNvPr id="4" name="Line 8"/>
        <xdr:cNvSpPr>
          <a:spLocks/>
        </xdr:cNvSpPr>
      </xdr:nvSpPr>
      <xdr:spPr>
        <a:xfrm flipH="1">
          <a:off x="2609850" y="10096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85725</xdr:rowOff>
    </xdr:from>
    <xdr:to>
      <xdr:col>3</xdr:col>
      <xdr:colOff>428625</xdr:colOff>
      <xdr:row>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3505200" y="1285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6</xdr:row>
      <xdr:rowOff>95250</xdr:rowOff>
    </xdr:from>
    <xdr:to>
      <xdr:col>6</xdr:col>
      <xdr:colOff>0</xdr:colOff>
      <xdr:row>6</xdr:row>
      <xdr:rowOff>104775</xdr:rowOff>
    </xdr:to>
    <xdr:sp>
      <xdr:nvSpPr>
        <xdr:cNvPr id="2" name="Line 6"/>
        <xdr:cNvSpPr>
          <a:spLocks/>
        </xdr:cNvSpPr>
      </xdr:nvSpPr>
      <xdr:spPr>
        <a:xfrm flipV="1">
          <a:off x="5781675" y="129540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="75" zoomScaleNormal="75" zoomScaleSheetLayoutView="90" workbookViewId="0" topLeftCell="A1">
      <selection activeCell="O5" sqref="O5"/>
    </sheetView>
  </sheetViews>
  <sheetFormatPr defaultColWidth="9.140625" defaultRowHeight="12.75"/>
  <cols>
    <col min="1" max="1" width="2.28125" style="12" customWidth="1"/>
    <col min="2" max="2" width="2.7109375" style="12" customWidth="1"/>
    <col min="3" max="3" width="35.28125" style="12" customWidth="1"/>
    <col min="4" max="4" width="7.7109375" style="12" customWidth="1"/>
    <col min="5" max="5" width="12.7109375" style="12" customWidth="1"/>
    <col min="6" max="6" width="1.7109375" style="12" customWidth="1"/>
    <col min="7" max="7" width="17.28125" style="12" customWidth="1"/>
    <col min="8" max="8" width="1.7109375" style="12" customWidth="1"/>
    <col min="9" max="9" width="17.28125" style="12" customWidth="1"/>
    <col min="10" max="10" width="1.7109375" style="12" customWidth="1"/>
    <col min="11" max="11" width="17.28125" style="12" customWidth="1"/>
    <col min="12" max="12" width="2.421875" style="12" customWidth="1"/>
    <col min="13" max="13" width="16.8515625" style="86" hidden="1" customWidth="1"/>
    <col min="14" max="14" width="17.00390625" style="87" hidden="1" customWidth="1"/>
    <col min="15" max="16384" width="9.140625" style="12" customWidth="1"/>
  </cols>
  <sheetData>
    <row r="1" ht="15.75">
      <c r="A1" s="11" t="s">
        <v>21</v>
      </c>
    </row>
    <row r="2" ht="15.75">
      <c r="A2" s="11" t="s">
        <v>108</v>
      </c>
    </row>
    <row r="4" ht="15.75">
      <c r="A4" s="12" t="s">
        <v>228</v>
      </c>
    </row>
    <row r="5" ht="15.75">
      <c r="A5" s="12" t="s">
        <v>15</v>
      </c>
    </row>
    <row r="7" spans="1:2" ht="15.75">
      <c r="A7" s="11" t="s">
        <v>16</v>
      </c>
      <c r="B7" s="11" t="s">
        <v>250</v>
      </c>
    </row>
    <row r="8" spans="1:11" ht="15.75">
      <c r="A8" s="11"/>
      <c r="F8" s="31"/>
      <c r="G8" s="31"/>
      <c r="H8" s="31"/>
      <c r="I8" s="31"/>
      <c r="J8" s="31"/>
      <c r="K8" s="31"/>
    </row>
    <row r="9" spans="1:14" ht="15.75">
      <c r="A9" s="11"/>
      <c r="E9" s="31" t="s">
        <v>0</v>
      </c>
      <c r="F9" s="31"/>
      <c r="G9" s="31" t="s">
        <v>30</v>
      </c>
      <c r="H9" s="31"/>
      <c r="I9" s="31" t="s">
        <v>230</v>
      </c>
      <c r="J9" s="31"/>
      <c r="K9" s="31" t="s">
        <v>230</v>
      </c>
      <c r="M9" s="88" t="s">
        <v>162</v>
      </c>
      <c r="N9" s="89" t="s">
        <v>162</v>
      </c>
    </row>
    <row r="10" spans="1:14" ht="15.75">
      <c r="A10" s="11"/>
      <c r="E10" s="31" t="s">
        <v>1</v>
      </c>
      <c r="F10" s="31"/>
      <c r="G10" s="31" t="s">
        <v>1</v>
      </c>
      <c r="H10" s="31"/>
      <c r="I10" s="31" t="s">
        <v>31</v>
      </c>
      <c r="J10" s="31"/>
      <c r="K10" s="31" t="s">
        <v>31</v>
      </c>
      <c r="M10" s="90" t="s">
        <v>31</v>
      </c>
      <c r="N10" s="91" t="s">
        <v>31</v>
      </c>
    </row>
    <row r="11" spans="5:14" ht="15.75">
      <c r="E11" s="31" t="s">
        <v>29</v>
      </c>
      <c r="F11" s="31"/>
      <c r="G11" s="31" t="s">
        <v>29</v>
      </c>
      <c r="H11" s="31"/>
      <c r="I11" s="31" t="s">
        <v>154</v>
      </c>
      <c r="J11" s="31"/>
      <c r="K11" s="31" t="s">
        <v>154</v>
      </c>
      <c r="L11" s="32"/>
      <c r="M11" s="90" t="s">
        <v>154</v>
      </c>
      <c r="N11" s="92">
        <v>38721</v>
      </c>
    </row>
    <row r="12" spans="4:14" ht="15.75">
      <c r="D12" s="11" t="s">
        <v>122</v>
      </c>
      <c r="E12" s="66" t="s">
        <v>231</v>
      </c>
      <c r="F12" s="33"/>
      <c r="G12" s="66" t="s">
        <v>229</v>
      </c>
      <c r="H12" s="33"/>
      <c r="I12" s="66" t="s">
        <v>231</v>
      </c>
      <c r="J12" s="33"/>
      <c r="K12" s="66" t="s">
        <v>229</v>
      </c>
      <c r="L12" s="32"/>
      <c r="M12" s="90" t="s">
        <v>175</v>
      </c>
      <c r="N12" s="91" t="s">
        <v>231</v>
      </c>
    </row>
    <row r="13" spans="5:14" ht="15.75">
      <c r="E13" s="31" t="s">
        <v>2</v>
      </c>
      <c r="F13" s="31"/>
      <c r="G13" s="31" t="s">
        <v>2</v>
      </c>
      <c r="H13" s="31"/>
      <c r="I13" s="31" t="s">
        <v>2</v>
      </c>
      <c r="J13" s="31"/>
      <c r="K13" s="31" t="s">
        <v>2</v>
      </c>
      <c r="L13" s="32"/>
      <c r="M13" s="90" t="s">
        <v>2</v>
      </c>
      <c r="N13" s="91" t="s">
        <v>2</v>
      </c>
    </row>
    <row r="14" spans="13:14" ht="15.75">
      <c r="M14" s="93"/>
      <c r="N14" s="94"/>
    </row>
    <row r="15" spans="3:14" ht="15.75">
      <c r="C15" s="12" t="s">
        <v>22</v>
      </c>
      <c r="E15" s="27">
        <v>223527</v>
      </c>
      <c r="F15" s="27"/>
      <c r="G15" s="27">
        <v>358037</v>
      </c>
      <c r="H15" s="27"/>
      <c r="I15" s="27">
        <v>414789</v>
      </c>
      <c r="J15" s="27"/>
      <c r="K15" s="27">
        <v>696129</v>
      </c>
      <c r="L15" s="52"/>
      <c r="M15" s="120">
        <v>191262</v>
      </c>
      <c r="N15" s="95">
        <f>I15-M15</f>
        <v>223527</v>
      </c>
    </row>
    <row r="16" spans="2:14" ht="15.75">
      <c r="B16" s="12" t="s">
        <v>3</v>
      </c>
      <c r="E16" s="28"/>
      <c r="F16" s="28"/>
      <c r="G16" s="28"/>
      <c r="H16" s="28"/>
      <c r="I16" s="27"/>
      <c r="J16" s="28"/>
      <c r="K16" s="28"/>
      <c r="L16" s="53"/>
      <c r="M16" s="120"/>
      <c r="N16" s="94"/>
    </row>
    <row r="17" spans="3:14" ht="15.75">
      <c r="C17" s="12" t="s">
        <v>26</v>
      </c>
      <c r="E17" s="27">
        <v>-219043</v>
      </c>
      <c r="F17" s="28"/>
      <c r="G17" s="28">
        <v>-350617</v>
      </c>
      <c r="H17" s="28"/>
      <c r="I17" s="27">
        <v>-403979</v>
      </c>
      <c r="J17" s="28"/>
      <c r="K17" s="28">
        <v>-650600</v>
      </c>
      <c r="L17" s="53"/>
      <c r="M17" s="120">
        <v>-184936</v>
      </c>
      <c r="N17" s="95">
        <f>I17-M17</f>
        <v>-219043</v>
      </c>
    </row>
    <row r="18" spans="5:14" ht="15.75">
      <c r="E18" s="27"/>
      <c r="F18" s="28"/>
      <c r="G18" s="28"/>
      <c r="H18" s="28"/>
      <c r="I18" s="28"/>
      <c r="J18" s="28"/>
      <c r="K18" s="28"/>
      <c r="L18" s="53"/>
      <c r="M18" s="120"/>
      <c r="N18" s="94"/>
    </row>
    <row r="19" spans="3:14" ht="15.75">
      <c r="C19" s="12" t="s">
        <v>27</v>
      </c>
      <c r="E19" s="35">
        <v>12931</v>
      </c>
      <c r="F19" s="28"/>
      <c r="G19" s="35">
        <v>7456</v>
      </c>
      <c r="H19" s="27"/>
      <c r="I19" s="35">
        <v>20091</v>
      </c>
      <c r="J19" s="27"/>
      <c r="K19" s="35">
        <v>12615</v>
      </c>
      <c r="L19" s="53"/>
      <c r="M19" s="121">
        <v>7160</v>
      </c>
      <c r="N19" s="96">
        <f>I19-M19</f>
        <v>12931</v>
      </c>
    </row>
    <row r="20" spans="5:14" ht="15.75">
      <c r="E20" s="28"/>
      <c r="F20" s="28"/>
      <c r="G20" s="28"/>
      <c r="H20" s="28"/>
      <c r="I20" s="28"/>
      <c r="J20" s="28"/>
      <c r="K20" s="28"/>
      <c r="L20" s="53"/>
      <c r="M20" s="120"/>
      <c r="N20" s="94"/>
    </row>
    <row r="21" spans="3:14" ht="15.75">
      <c r="C21" s="12" t="s">
        <v>163</v>
      </c>
      <c r="E21" s="28">
        <f>SUM(E15:E19)</f>
        <v>17415</v>
      </c>
      <c r="F21" s="28"/>
      <c r="G21" s="28">
        <f>SUM(G15:G19)</f>
        <v>14876</v>
      </c>
      <c r="H21" s="28"/>
      <c r="I21" s="28">
        <f>SUM(I15:I19)</f>
        <v>30901</v>
      </c>
      <c r="J21" s="28"/>
      <c r="K21" s="28">
        <f>SUM(K15:K19)</f>
        <v>58144</v>
      </c>
      <c r="L21" s="53"/>
      <c r="M21" s="120">
        <f>SUM(M15:M19)</f>
        <v>13486</v>
      </c>
      <c r="N21" s="97">
        <f>SUM(N15:N19)</f>
        <v>17415</v>
      </c>
    </row>
    <row r="22" spans="5:14" ht="15.75">
      <c r="E22" s="28"/>
      <c r="F22" s="28"/>
      <c r="G22" s="28" t="s">
        <v>3</v>
      </c>
      <c r="H22" s="28"/>
      <c r="I22" s="28"/>
      <c r="J22" s="28"/>
      <c r="K22" s="28" t="s">
        <v>3</v>
      </c>
      <c r="L22" s="53"/>
      <c r="M22" s="120"/>
      <c r="N22" s="94"/>
    </row>
    <row r="23" spans="3:14" ht="15.75">
      <c r="C23" s="12" t="s">
        <v>23</v>
      </c>
      <c r="E23" s="27">
        <v>-15501</v>
      </c>
      <c r="F23" s="28"/>
      <c r="G23" s="28">
        <v>-20124</v>
      </c>
      <c r="H23" s="28"/>
      <c r="I23" s="27">
        <v>-30351</v>
      </c>
      <c r="J23" s="28"/>
      <c r="K23" s="28">
        <v>-44776</v>
      </c>
      <c r="L23" s="53"/>
      <c r="M23" s="120">
        <v>-14850</v>
      </c>
      <c r="N23" s="95">
        <f>I23-M23</f>
        <v>-15501</v>
      </c>
    </row>
    <row r="24" spans="5:14" ht="15.75">
      <c r="E24" s="27"/>
      <c r="F24" s="28"/>
      <c r="G24" s="28"/>
      <c r="H24" s="28"/>
      <c r="I24" s="28"/>
      <c r="J24" s="28"/>
      <c r="K24" s="28"/>
      <c r="L24" s="53"/>
      <c r="M24" s="120"/>
      <c r="N24" s="94"/>
    </row>
    <row r="25" spans="3:14" ht="15.75">
      <c r="C25" s="12" t="s">
        <v>107</v>
      </c>
      <c r="E25" s="27"/>
      <c r="F25" s="28"/>
      <c r="G25" s="28"/>
      <c r="H25" s="28"/>
      <c r="I25" s="28"/>
      <c r="J25" s="28"/>
      <c r="K25" s="28"/>
      <c r="L25" s="53"/>
      <c r="M25" s="120"/>
      <c r="N25" s="94"/>
    </row>
    <row r="26" spans="3:14" ht="15.75">
      <c r="C26" s="12" t="s">
        <v>5</v>
      </c>
      <c r="E26" s="27">
        <v>4388</v>
      </c>
      <c r="F26" s="28"/>
      <c r="G26" s="28">
        <v>2325</v>
      </c>
      <c r="H26" s="28"/>
      <c r="I26" s="27">
        <v>7828</v>
      </c>
      <c r="J26" s="28"/>
      <c r="K26" s="28">
        <v>4781</v>
      </c>
      <c r="L26" s="53"/>
      <c r="M26" s="120">
        <v>3440</v>
      </c>
      <c r="N26" s="95">
        <f>I26-M26</f>
        <v>4388</v>
      </c>
    </row>
    <row r="27" spans="5:14" ht="15.75">
      <c r="E27" s="27"/>
      <c r="F27" s="28"/>
      <c r="G27" s="28"/>
      <c r="H27" s="28"/>
      <c r="I27" s="28"/>
      <c r="J27" s="28"/>
      <c r="K27" s="28"/>
      <c r="L27" s="53"/>
      <c r="M27" s="120"/>
      <c r="N27" s="94"/>
    </row>
    <row r="28" spans="3:14" ht="15.75">
      <c r="C28" s="12" t="s">
        <v>137</v>
      </c>
      <c r="D28" s="46">
        <v>4</v>
      </c>
      <c r="E28" s="35">
        <v>0</v>
      </c>
      <c r="F28" s="27"/>
      <c r="G28" s="35">
        <v>0</v>
      </c>
      <c r="H28" s="27"/>
      <c r="I28" s="35">
        <v>0</v>
      </c>
      <c r="J28" s="27"/>
      <c r="K28" s="35">
        <v>143209</v>
      </c>
      <c r="L28" s="53"/>
      <c r="M28" s="121">
        <v>0</v>
      </c>
      <c r="N28" s="96">
        <f>I28-M28</f>
        <v>0</v>
      </c>
    </row>
    <row r="29" spans="5:14" ht="15.75">
      <c r="E29" s="28"/>
      <c r="F29" s="28"/>
      <c r="G29" s="28"/>
      <c r="H29" s="28"/>
      <c r="I29" s="28"/>
      <c r="J29" s="28"/>
      <c r="K29" s="28"/>
      <c r="L29" s="53"/>
      <c r="M29" s="120"/>
      <c r="N29" s="94"/>
    </row>
    <row r="30" spans="3:14" ht="15.75">
      <c r="C30" s="12" t="s">
        <v>251</v>
      </c>
      <c r="E30" s="28">
        <f>SUM(E21:E28)</f>
        <v>6302</v>
      </c>
      <c r="F30" s="28"/>
      <c r="G30" s="28">
        <f>SUM(G21:G28)</f>
        <v>-2923</v>
      </c>
      <c r="H30" s="28"/>
      <c r="I30" s="28">
        <f>SUM(I21:I28)</f>
        <v>8378</v>
      </c>
      <c r="J30" s="28"/>
      <c r="K30" s="28">
        <f>SUM(K21:K28)</f>
        <v>161358</v>
      </c>
      <c r="L30" s="53"/>
      <c r="M30" s="120">
        <f>SUM(M21:M28)</f>
        <v>2076</v>
      </c>
      <c r="N30" s="98">
        <f>SUM(N21:N29)</f>
        <v>6302</v>
      </c>
    </row>
    <row r="31" spans="5:14" ht="15.75">
      <c r="E31" s="28"/>
      <c r="F31" s="28"/>
      <c r="G31" s="28"/>
      <c r="H31" s="28"/>
      <c r="I31" s="28"/>
      <c r="J31" s="28"/>
      <c r="K31" s="28"/>
      <c r="L31" s="53"/>
      <c r="M31" s="120"/>
      <c r="N31" s="94"/>
    </row>
    <row r="32" spans="3:14" ht="15.75">
      <c r="C32" s="12" t="s">
        <v>6</v>
      </c>
      <c r="D32" s="46">
        <v>18</v>
      </c>
      <c r="E32" s="35">
        <v>639</v>
      </c>
      <c r="F32" s="27"/>
      <c r="G32" s="35">
        <v>-4861</v>
      </c>
      <c r="H32" s="27"/>
      <c r="I32" s="35">
        <v>229</v>
      </c>
      <c r="J32" s="27"/>
      <c r="K32" s="35">
        <v>-38783</v>
      </c>
      <c r="L32" s="53"/>
      <c r="M32" s="121">
        <v>-410</v>
      </c>
      <c r="N32" s="95">
        <f>I32-M32</f>
        <v>639</v>
      </c>
    </row>
    <row r="33" spans="5:14" ht="15.75">
      <c r="E33" s="27"/>
      <c r="F33" s="27"/>
      <c r="G33" s="27"/>
      <c r="H33" s="27"/>
      <c r="I33" s="27"/>
      <c r="J33" s="27"/>
      <c r="K33" s="27"/>
      <c r="L33" s="53"/>
      <c r="M33" s="120"/>
      <c r="N33" s="99"/>
    </row>
    <row r="34" spans="3:14" ht="16.5" thickBot="1">
      <c r="C34" s="12" t="s">
        <v>244</v>
      </c>
      <c r="E34" s="37">
        <f>E30+E32</f>
        <v>6941</v>
      </c>
      <c r="F34" s="27"/>
      <c r="G34" s="37">
        <f>G30+G32</f>
        <v>-7784</v>
      </c>
      <c r="H34" s="27"/>
      <c r="I34" s="37">
        <f>I30+I32</f>
        <v>8607</v>
      </c>
      <c r="J34" s="27"/>
      <c r="K34" s="37">
        <f>K30+K32</f>
        <v>122575</v>
      </c>
      <c r="L34" s="53"/>
      <c r="M34" s="122">
        <f>M30+M32</f>
        <v>1666</v>
      </c>
      <c r="N34" s="100">
        <f>SUM(N30:N32)</f>
        <v>6941</v>
      </c>
    </row>
    <row r="35" spans="5:14" ht="16.5" thickTop="1">
      <c r="E35" s="27"/>
      <c r="F35" s="27"/>
      <c r="G35" s="27"/>
      <c r="H35" s="27"/>
      <c r="I35" s="27"/>
      <c r="J35" s="27"/>
      <c r="K35" s="27"/>
      <c r="L35" s="53"/>
      <c r="M35" s="120"/>
      <c r="N35" s="98"/>
    </row>
    <row r="36" spans="3:14" ht="15.75">
      <c r="C36" s="11" t="s">
        <v>179</v>
      </c>
      <c r="E36" s="27"/>
      <c r="F36" s="27"/>
      <c r="G36" s="27"/>
      <c r="H36" s="27"/>
      <c r="I36" s="27"/>
      <c r="J36" s="27"/>
      <c r="K36" s="27"/>
      <c r="L36" s="53"/>
      <c r="M36" s="120"/>
      <c r="N36" s="98"/>
    </row>
    <row r="37" spans="3:14" ht="15.75">
      <c r="C37" s="11"/>
      <c r="E37" s="27"/>
      <c r="F37" s="27"/>
      <c r="G37" s="27"/>
      <c r="H37" s="27"/>
      <c r="I37" s="27"/>
      <c r="J37" s="27"/>
      <c r="K37" s="27"/>
      <c r="L37" s="53"/>
      <c r="M37" s="120"/>
      <c r="N37" s="98"/>
    </row>
    <row r="38" spans="3:14" ht="15.75">
      <c r="C38" s="12" t="s">
        <v>180</v>
      </c>
      <c r="E38" s="27">
        <v>5258</v>
      </c>
      <c r="F38" s="27"/>
      <c r="G38" s="27">
        <f>G42-G40</f>
        <v>-10687</v>
      </c>
      <c r="H38" s="27"/>
      <c r="I38" s="27">
        <v>6193</v>
      </c>
      <c r="J38" s="27"/>
      <c r="K38" s="27">
        <f>K42-K40</f>
        <v>117304</v>
      </c>
      <c r="L38" s="53"/>
      <c r="M38" s="120">
        <v>935</v>
      </c>
      <c r="N38" s="95">
        <f>I38-M38</f>
        <v>5258</v>
      </c>
    </row>
    <row r="39" spans="5:14" ht="15.75">
      <c r="E39" s="27"/>
      <c r="F39" s="27"/>
      <c r="G39" s="27"/>
      <c r="H39" s="27"/>
      <c r="I39" s="27"/>
      <c r="J39" s="27"/>
      <c r="K39" s="27"/>
      <c r="L39" s="53"/>
      <c r="M39" s="120"/>
      <c r="N39" s="94"/>
    </row>
    <row r="40" spans="3:14" ht="15.75">
      <c r="C40" s="12" t="s">
        <v>28</v>
      </c>
      <c r="E40" s="35">
        <v>1683</v>
      </c>
      <c r="F40" s="27"/>
      <c r="G40" s="27">
        <v>2903</v>
      </c>
      <c r="H40" s="27"/>
      <c r="I40" s="35">
        <v>2414</v>
      </c>
      <c r="J40" s="27"/>
      <c r="K40" s="27">
        <v>5271</v>
      </c>
      <c r="L40" s="53"/>
      <c r="M40" s="121">
        <v>731</v>
      </c>
      <c r="N40" s="95">
        <f>I40-M40</f>
        <v>1683</v>
      </c>
    </row>
    <row r="41" spans="5:14" ht="15.75">
      <c r="E41" s="36"/>
      <c r="F41" s="28"/>
      <c r="G41" s="36"/>
      <c r="H41" s="27"/>
      <c r="I41" s="27"/>
      <c r="J41" s="27"/>
      <c r="K41" s="36"/>
      <c r="L41" s="53"/>
      <c r="M41" s="123"/>
      <c r="N41" s="99"/>
    </row>
    <row r="42" spans="5:14" ht="16.5" thickBot="1">
      <c r="E42" s="37">
        <f>SUM(E38:E40)</f>
        <v>6941</v>
      </c>
      <c r="F42" s="28"/>
      <c r="G42" s="37">
        <f>G34</f>
        <v>-7784</v>
      </c>
      <c r="H42" s="27"/>
      <c r="I42" s="37">
        <f>SUM(I38:I40)</f>
        <v>8607</v>
      </c>
      <c r="J42" s="27"/>
      <c r="K42" s="37">
        <f>K34</f>
        <v>122575</v>
      </c>
      <c r="L42" s="53"/>
      <c r="M42" s="122">
        <f>M34</f>
        <v>1666</v>
      </c>
      <c r="N42" s="100">
        <f>SUM(N38:N40)</f>
        <v>6941</v>
      </c>
    </row>
    <row r="43" spans="1:14" ht="16.5" thickTop="1">
      <c r="A43" s="12" t="s">
        <v>3</v>
      </c>
      <c r="E43" s="38"/>
      <c r="F43" s="38"/>
      <c r="G43" s="38"/>
      <c r="H43" s="38"/>
      <c r="I43" s="38"/>
      <c r="J43" s="38"/>
      <c r="K43" s="38"/>
      <c r="L43" s="54"/>
      <c r="M43" s="101"/>
      <c r="N43" s="102"/>
    </row>
    <row r="44" spans="3:12" ht="15.75">
      <c r="C44" s="11" t="s">
        <v>252</v>
      </c>
      <c r="E44" s="38"/>
      <c r="F44" s="38"/>
      <c r="G44" s="38"/>
      <c r="H44" s="38"/>
      <c r="I44" s="38"/>
      <c r="J44" s="38"/>
      <c r="K44" s="38"/>
      <c r="L44" s="54"/>
    </row>
    <row r="45" spans="3:12" ht="15.75">
      <c r="C45" s="11" t="s">
        <v>181</v>
      </c>
      <c r="E45" s="38"/>
      <c r="F45" s="38"/>
      <c r="G45" s="38"/>
      <c r="H45" s="38"/>
      <c r="I45" s="38"/>
      <c r="J45" s="38"/>
      <c r="K45" s="38"/>
      <c r="L45" s="54"/>
    </row>
    <row r="46" spans="5:12" ht="15.75">
      <c r="E46" s="38"/>
      <c r="F46" s="38"/>
      <c r="G46" s="38"/>
      <c r="H46" s="38"/>
      <c r="I46" s="38"/>
      <c r="J46" s="38"/>
      <c r="K46" s="38"/>
      <c r="L46" s="54"/>
    </row>
    <row r="47" spans="3:12" ht="16.5" thickBot="1">
      <c r="C47" s="26" t="s">
        <v>165</v>
      </c>
      <c r="D47" s="46">
        <v>27</v>
      </c>
      <c r="E47" s="39">
        <f>(E42-E40)/1195092987*100000</f>
        <v>0.4399657647727457</v>
      </c>
      <c r="F47" s="38"/>
      <c r="G47" s="39">
        <f>(G42-G40)/1254971579*100000</f>
        <v>-0.8515730697675027</v>
      </c>
      <c r="H47" s="119"/>
      <c r="I47" s="39">
        <f>(I42-I40)/1195092987*100000</f>
        <v>0.5182023547427946</v>
      </c>
      <c r="J47" s="119"/>
      <c r="K47" s="39">
        <f>(K42-K40)/1254971579*100000</f>
        <v>9.347143948349128</v>
      </c>
      <c r="L47" s="54"/>
    </row>
    <row r="48" spans="3:12" ht="17.25" thickBot="1" thickTop="1">
      <c r="C48" s="26" t="s">
        <v>166</v>
      </c>
      <c r="D48" s="46">
        <v>27</v>
      </c>
      <c r="E48" s="39">
        <f>E47</f>
        <v>0.4399657647727457</v>
      </c>
      <c r="F48" s="119"/>
      <c r="G48" s="103">
        <f>G47</f>
        <v>-0.8515730697675027</v>
      </c>
      <c r="I48" s="103">
        <f>I47</f>
        <v>0.5182023547427946</v>
      </c>
      <c r="K48" s="103">
        <f>K47</f>
        <v>9.347143948349128</v>
      </c>
      <c r="L48" s="38"/>
    </row>
    <row r="49" spans="3:12" ht="16.5" thickTop="1">
      <c r="C49" s="26"/>
      <c r="D49" s="46"/>
      <c r="E49" s="119"/>
      <c r="F49" s="119"/>
      <c r="G49" s="104"/>
      <c r="I49" s="104"/>
      <c r="K49" s="104"/>
      <c r="L49" s="38"/>
    </row>
    <row r="50" spans="6:12" ht="15.75">
      <c r="F50" s="119"/>
      <c r="L50" s="38"/>
    </row>
    <row r="51" spans="3:4" ht="15.75">
      <c r="C51" s="11" t="s">
        <v>150</v>
      </c>
      <c r="D51" s="11"/>
    </row>
    <row r="52" spans="3:4" ht="15.75">
      <c r="C52" s="11" t="s">
        <v>174</v>
      </c>
      <c r="D52" s="11"/>
    </row>
  </sheetData>
  <printOptions/>
  <pageMargins left="0.5" right="0" top="1" bottom="0" header="0" footer="0.75"/>
  <pageSetup firstPageNumber="1" useFirstPageNumber="1" horizontalDpi="600" verticalDpi="600" orientation="portrait" paperSize="9" scale="80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workbookViewId="0" topLeftCell="A1">
      <selection activeCell="F7" sqref="F7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5.7109375" style="2" customWidth="1"/>
    <col min="4" max="4" width="10.7109375" style="2" customWidth="1"/>
    <col min="5" max="5" width="13.7109375" style="2" customWidth="1"/>
    <col min="6" max="6" width="9.8515625" style="2" customWidth="1"/>
    <col min="7" max="7" width="13.7109375" style="2" customWidth="1"/>
    <col min="8" max="8" width="10.28125" style="75" bestFit="1" customWidth="1"/>
    <col min="9" max="9" width="10.421875" style="75" bestFit="1" customWidth="1"/>
    <col min="10" max="16384" width="9.140625" style="2" customWidth="1"/>
  </cols>
  <sheetData>
    <row r="1" ht="15.75">
      <c r="A1" s="11" t="s">
        <v>21</v>
      </c>
    </row>
    <row r="2" ht="15.75">
      <c r="A2" s="11" t="s">
        <v>108</v>
      </c>
    </row>
    <row r="3" ht="15.75">
      <c r="A3" s="11"/>
    </row>
    <row r="4" spans="1:3" ht="15">
      <c r="A4" s="1" t="s">
        <v>18</v>
      </c>
      <c r="B4" s="1" t="s">
        <v>232</v>
      </c>
      <c r="C4" s="1"/>
    </row>
    <row r="6" spans="5:7" ht="15">
      <c r="E6" s="3" t="s">
        <v>7</v>
      </c>
      <c r="F6" s="3"/>
      <c r="G6" s="3" t="s">
        <v>7</v>
      </c>
    </row>
    <row r="7" spans="4:9" ht="15">
      <c r="D7" s="3" t="s">
        <v>122</v>
      </c>
      <c r="E7" s="10" t="s">
        <v>233</v>
      </c>
      <c r="F7" s="3"/>
      <c r="G7" s="10" t="s">
        <v>168</v>
      </c>
      <c r="I7" s="80"/>
    </row>
    <row r="8" spans="5:7" ht="15">
      <c r="E8" s="3" t="s">
        <v>2</v>
      </c>
      <c r="F8" s="3"/>
      <c r="G8" s="3" t="s">
        <v>2</v>
      </c>
    </row>
    <row r="9" spans="5:7" ht="15">
      <c r="E9" s="3"/>
      <c r="F9" s="3"/>
      <c r="G9" s="3" t="s">
        <v>200</v>
      </c>
    </row>
    <row r="10" spans="2:7" ht="15">
      <c r="B10" s="1" t="s">
        <v>141</v>
      </c>
      <c r="E10" s="3"/>
      <c r="F10" s="3"/>
      <c r="G10" s="3"/>
    </row>
    <row r="11" spans="5:7" ht="15">
      <c r="E11" s="3"/>
      <c r="F11" s="3"/>
      <c r="G11" s="3"/>
    </row>
    <row r="12" spans="2:9" ht="15">
      <c r="B12" s="2" t="s">
        <v>32</v>
      </c>
      <c r="D12" s="47">
        <v>9</v>
      </c>
      <c r="E12" s="4">
        <v>1353318</v>
      </c>
      <c r="F12" s="4"/>
      <c r="G12" s="4">
        <f>1389968-G14-1026</f>
        <v>1382445.475</v>
      </c>
      <c r="I12" s="60"/>
    </row>
    <row r="13" spans="2:9" ht="15">
      <c r="B13" s="2" t="s">
        <v>25</v>
      </c>
      <c r="D13" s="47"/>
      <c r="E13" s="4">
        <v>12742</v>
      </c>
      <c r="F13" s="4"/>
      <c r="G13" s="4">
        <f>13286-484</f>
        <v>12802</v>
      </c>
      <c r="I13" s="60"/>
    </row>
    <row r="14" spans="2:9" ht="15">
      <c r="B14" s="2" t="s">
        <v>199</v>
      </c>
      <c r="D14" s="47"/>
      <c r="E14" s="4">
        <v>6325</v>
      </c>
      <c r="F14" s="4"/>
      <c r="G14" s="4">
        <f>2500+((7999+199)*0.4875)</f>
        <v>6496.525</v>
      </c>
      <c r="I14" s="60"/>
    </row>
    <row r="15" spans="2:9" ht="15">
      <c r="B15" s="2" t="s">
        <v>170</v>
      </c>
      <c r="E15" s="4">
        <v>67550</v>
      </c>
      <c r="F15" s="4"/>
      <c r="G15" s="4">
        <v>62103</v>
      </c>
      <c r="I15" s="60"/>
    </row>
    <row r="16" spans="2:9" ht="15">
      <c r="B16" s="2" t="s">
        <v>171</v>
      </c>
      <c r="E16" s="4">
        <v>186590</v>
      </c>
      <c r="F16" s="4"/>
      <c r="G16" s="4">
        <v>190020</v>
      </c>
      <c r="I16" s="60"/>
    </row>
    <row r="17" spans="2:9" ht="15">
      <c r="B17" s="2" t="s">
        <v>17</v>
      </c>
      <c r="D17" s="47"/>
      <c r="E17" s="4">
        <v>74</v>
      </c>
      <c r="F17" s="4"/>
      <c r="G17" s="4">
        <v>157</v>
      </c>
      <c r="I17" s="60"/>
    </row>
    <row r="18" spans="2:9" ht="15">
      <c r="B18" s="2" t="s">
        <v>201</v>
      </c>
      <c r="E18" s="4">
        <v>287967</v>
      </c>
      <c r="F18" s="4"/>
      <c r="G18" s="4">
        <v>195431</v>
      </c>
      <c r="I18" s="60"/>
    </row>
    <row r="19" spans="2:9" ht="15">
      <c r="B19" s="2" t="s">
        <v>147</v>
      </c>
      <c r="E19" s="4">
        <v>608555</v>
      </c>
      <c r="F19" s="4" t="s">
        <v>3</v>
      </c>
      <c r="G19" s="4">
        <v>612892</v>
      </c>
      <c r="I19" s="60"/>
    </row>
    <row r="20" spans="2:9" ht="15">
      <c r="B20" s="2" t="s">
        <v>148</v>
      </c>
      <c r="D20" s="2" t="s">
        <v>3</v>
      </c>
      <c r="E20" s="49">
        <f>8965+6495</f>
        <v>15460</v>
      </c>
      <c r="F20" s="4"/>
      <c r="G20" s="49">
        <f>11275+4305</f>
        <v>15580</v>
      </c>
      <c r="I20" s="60"/>
    </row>
    <row r="21" spans="5:9" ht="15">
      <c r="E21" s="6">
        <f>SUM(E12:E20)</f>
        <v>2538581</v>
      </c>
      <c r="F21" s="4"/>
      <c r="G21" s="6">
        <f>SUM(G12:G20)</f>
        <v>2477927</v>
      </c>
      <c r="I21" s="60"/>
    </row>
    <row r="22" spans="5:9" ht="15">
      <c r="E22" s="7"/>
      <c r="F22" s="4"/>
      <c r="G22" s="7"/>
      <c r="I22" s="60"/>
    </row>
    <row r="23" spans="2:9" ht="15">
      <c r="B23" s="1" t="s">
        <v>142</v>
      </c>
      <c r="E23" s="4"/>
      <c r="F23" s="4"/>
      <c r="G23" s="4"/>
      <c r="I23" s="60"/>
    </row>
    <row r="24" spans="2:9" ht="15">
      <c r="B24" s="1"/>
      <c r="E24" s="4"/>
      <c r="F24" s="4"/>
      <c r="G24" s="4"/>
      <c r="I24" s="60"/>
    </row>
    <row r="25" spans="2:9" ht="15">
      <c r="B25" s="2" t="s">
        <v>182</v>
      </c>
      <c r="C25" s="5"/>
      <c r="E25" s="4">
        <v>215655</v>
      </c>
      <c r="F25" s="4"/>
      <c r="G25" s="4">
        <v>230955</v>
      </c>
      <c r="I25" s="60"/>
    </row>
    <row r="26" spans="2:9" ht="15">
      <c r="B26" s="2" t="s">
        <v>183</v>
      </c>
      <c r="C26" s="5"/>
      <c r="E26" s="4">
        <v>75484</v>
      </c>
      <c r="F26" s="4"/>
      <c r="G26" s="4">
        <v>75909</v>
      </c>
      <c r="I26" s="60"/>
    </row>
    <row r="27" spans="2:9" ht="15">
      <c r="B27" s="2" t="s">
        <v>184</v>
      </c>
      <c r="C27" s="5"/>
      <c r="E27" s="4">
        <v>203801</v>
      </c>
      <c r="F27" s="4"/>
      <c r="G27" s="4">
        <v>217993</v>
      </c>
      <c r="I27" s="60"/>
    </row>
    <row r="28" spans="2:9" ht="15">
      <c r="B28" s="2" t="s">
        <v>216</v>
      </c>
      <c r="C28" s="5"/>
      <c r="E28" s="4"/>
      <c r="F28" s="4"/>
      <c r="G28" s="4"/>
      <c r="I28" s="60"/>
    </row>
    <row r="29" spans="2:9" ht="15">
      <c r="B29" s="2" t="s">
        <v>217</v>
      </c>
      <c r="C29" s="5"/>
      <c r="D29" s="47">
        <v>20</v>
      </c>
      <c r="E29" s="4">
        <v>44461</v>
      </c>
      <c r="F29" s="4"/>
      <c r="G29" s="4">
        <v>32274</v>
      </c>
      <c r="I29" s="60"/>
    </row>
    <row r="30" spans="2:9" ht="15">
      <c r="B30" s="2" t="s">
        <v>185</v>
      </c>
      <c r="C30" s="5"/>
      <c r="E30" s="4">
        <v>5863</v>
      </c>
      <c r="F30" s="4"/>
      <c r="G30" s="4">
        <v>2312</v>
      </c>
      <c r="I30" s="60"/>
    </row>
    <row r="31" spans="2:9" ht="15">
      <c r="B31" s="2" t="s">
        <v>186</v>
      </c>
      <c r="C31" s="5"/>
      <c r="E31" s="4">
        <v>158337</v>
      </c>
      <c r="F31" s="4"/>
      <c r="G31" s="4">
        <v>107987</v>
      </c>
      <c r="I31" s="60"/>
    </row>
    <row r="32" spans="2:9" ht="15">
      <c r="B32" s="2" t="s">
        <v>187</v>
      </c>
      <c r="C32" s="5"/>
      <c r="E32" s="4">
        <v>63973</v>
      </c>
      <c r="F32" s="4"/>
      <c r="G32" s="4">
        <v>140983</v>
      </c>
      <c r="I32" s="60"/>
    </row>
    <row r="33" spans="4:9" ht="15">
      <c r="D33" s="14"/>
      <c r="E33" s="6">
        <f>SUM(E25:E32)</f>
        <v>767574</v>
      </c>
      <c r="F33" s="4"/>
      <c r="G33" s="6">
        <f>SUM(G25:G32)</f>
        <v>808413</v>
      </c>
      <c r="I33" s="60"/>
    </row>
    <row r="34" spans="4:9" ht="15">
      <c r="D34" s="14"/>
      <c r="E34" s="7"/>
      <c r="F34" s="4"/>
      <c r="G34" s="7"/>
      <c r="I34" s="60"/>
    </row>
    <row r="35" spans="2:9" ht="15.75" thickBot="1">
      <c r="B35" s="1" t="s">
        <v>193</v>
      </c>
      <c r="D35" s="14"/>
      <c r="E35" s="8">
        <f>E33+E21</f>
        <v>3306155</v>
      </c>
      <c r="F35" s="4"/>
      <c r="G35" s="8">
        <f>G33+G21</f>
        <v>3286340</v>
      </c>
      <c r="I35" s="60"/>
    </row>
    <row r="36" spans="2:9" ht="15.75" thickTop="1">
      <c r="B36" s="1"/>
      <c r="D36" s="14"/>
      <c r="E36" s="7"/>
      <c r="F36" s="4"/>
      <c r="G36" s="7"/>
      <c r="I36" s="60"/>
    </row>
    <row r="37" spans="2:9" ht="15">
      <c r="B37" s="1" t="s">
        <v>144</v>
      </c>
      <c r="E37" s="4"/>
      <c r="F37" s="4"/>
      <c r="G37" s="4"/>
      <c r="I37" s="60"/>
    </row>
    <row r="38" spans="5:9" ht="15">
      <c r="E38" s="4"/>
      <c r="F38" s="4"/>
      <c r="G38" s="4"/>
      <c r="I38" s="60"/>
    </row>
    <row r="39" spans="2:9" ht="15">
      <c r="B39" s="2" t="s">
        <v>8</v>
      </c>
      <c r="C39" s="14"/>
      <c r="E39" s="4">
        <v>627485</v>
      </c>
      <c r="F39" s="4"/>
      <c r="G39" s="4">
        <v>627485</v>
      </c>
      <c r="I39" s="60"/>
    </row>
    <row r="40" spans="2:9" ht="15.75" customHeight="1">
      <c r="B40" s="2" t="s">
        <v>9</v>
      </c>
      <c r="C40" s="14"/>
      <c r="E40" s="14">
        <f>SUM(E41:E47)</f>
        <v>1449611</v>
      </c>
      <c r="F40" s="4"/>
      <c r="G40" s="14">
        <f>SUM(G41:G47)</f>
        <v>1384830</v>
      </c>
      <c r="I40" s="82"/>
    </row>
    <row r="41" spans="2:9" ht="15" hidden="1">
      <c r="B41" s="69" t="s">
        <v>10</v>
      </c>
      <c r="C41" s="70"/>
      <c r="D41" s="71"/>
      <c r="E41" s="72">
        <v>709843</v>
      </c>
      <c r="F41" s="72"/>
      <c r="G41" s="109">
        <v>709843</v>
      </c>
      <c r="H41" s="83"/>
      <c r="I41" s="60"/>
    </row>
    <row r="42" spans="2:9" ht="15" hidden="1">
      <c r="B42" s="73" t="s">
        <v>11</v>
      </c>
      <c r="C42" s="74"/>
      <c r="D42" s="75"/>
      <c r="E42" s="7">
        <v>2234</v>
      </c>
      <c r="F42" s="7"/>
      <c r="G42" s="110">
        <v>2850</v>
      </c>
      <c r="I42" s="60"/>
    </row>
    <row r="43" spans="2:9" ht="15" hidden="1">
      <c r="B43" s="73" t="s">
        <v>19</v>
      </c>
      <c r="C43" s="74"/>
      <c r="D43" s="75"/>
      <c r="E43" s="7">
        <v>138751</v>
      </c>
      <c r="F43" s="7"/>
      <c r="G43" s="110">
        <v>162906</v>
      </c>
      <c r="I43" s="60"/>
    </row>
    <row r="44" spans="2:9" ht="15" hidden="1">
      <c r="B44" s="73" t="s">
        <v>12</v>
      </c>
      <c r="C44" s="74"/>
      <c r="D44" s="75"/>
      <c r="E44" s="124">
        <v>81066</v>
      </c>
      <c r="F44" s="7"/>
      <c r="G44" s="110">
        <v>81066</v>
      </c>
      <c r="I44" s="60"/>
    </row>
    <row r="45" spans="2:9" ht="15" hidden="1">
      <c r="B45" s="73" t="s">
        <v>134</v>
      </c>
      <c r="C45" s="74"/>
      <c r="D45" s="75"/>
      <c r="E45" s="124">
        <v>0</v>
      </c>
      <c r="F45" s="7"/>
      <c r="G45" s="110">
        <v>0</v>
      </c>
      <c r="I45" s="60"/>
    </row>
    <row r="46" spans="2:9" ht="15" hidden="1">
      <c r="B46" s="73" t="s">
        <v>156</v>
      </c>
      <c r="C46" s="74"/>
      <c r="D46" s="75"/>
      <c r="E46" s="7">
        <v>430868</v>
      </c>
      <c r="F46" s="7"/>
      <c r="G46" s="110">
        <f>421264-484-1026+4305</f>
        <v>424059</v>
      </c>
      <c r="I46" s="60"/>
    </row>
    <row r="47" spans="2:9" ht="15" hidden="1">
      <c r="B47" s="76" t="s">
        <v>13</v>
      </c>
      <c r="C47" s="77"/>
      <c r="D47" s="78"/>
      <c r="E47" s="49">
        <v>86849</v>
      </c>
      <c r="F47" s="49"/>
      <c r="G47" s="111">
        <v>4106</v>
      </c>
      <c r="I47" s="60"/>
    </row>
    <row r="48" spans="2:9" ht="15">
      <c r="B48" s="2" t="s">
        <v>24</v>
      </c>
      <c r="D48" s="47">
        <v>6</v>
      </c>
      <c r="E48" s="49">
        <v>-42738</v>
      </c>
      <c r="F48" s="4"/>
      <c r="G48" s="49">
        <v>-19919</v>
      </c>
      <c r="H48" s="83"/>
      <c r="I48" s="60"/>
    </row>
    <row r="49" spans="2:9" ht="15">
      <c r="B49" s="2" t="s">
        <v>194</v>
      </c>
      <c r="D49" s="47"/>
      <c r="E49" s="7"/>
      <c r="F49" s="4"/>
      <c r="G49" s="7"/>
      <c r="H49" s="83"/>
      <c r="I49" s="60"/>
    </row>
    <row r="50" spans="2:9" ht="15">
      <c r="B50" s="2" t="s">
        <v>195</v>
      </c>
      <c r="D50" s="47"/>
      <c r="E50" s="4">
        <f>E39+E40+E48</f>
        <v>2034358</v>
      </c>
      <c r="F50" s="4"/>
      <c r="G50" s="4">
        <f>G39+G40+G48</f>
        <v>1992396</v>
      </c>
      <c r="H50" s="83"/>
      <c r="I50" s="60"/>
    </row>
    <row r="51" spans="2:9" ht="15">
      <c r="B51" s="2" t="s">
        <v>14</v>
      </c>
      <c r="D51" s="47"/>
      <c r="E51" s="4">
        <v>129797</v>
      </c>
      <c r="F51" s="4"/>
      <c r="G51" s="4">
        <v>137403</v>
      </c>
      <c r="H51" s="83"/>
      <c r="I51" s="60"/>
    </row>
    <row r="52" spans="2:9" ht="15">
      <c r="B52" s="1" t="s">
        <v>196</v>
      </c>
      <c r="D52" s="47"/>
      <c r="E52" s="6">
        <f>SUM(E50:E51)</f>
        <v>2164155</v>
      </c>
      <c r="F52" s="4"/>
      <c r="G52" s="6">
        <f>SUM(G50:G51)</f>
        <v>2129799</v>
      </c>
      <c r="H52" s="83"/>
      <c r="I52" s="60"/>
    </row>
    <row r="53" spans="4:9" ht="15">
      <c r="D53" s="47"/>
      <c r="E53" s="7"/>
      <c r="F53" s="4"/>
      <c r="G53" s="7"/>
      <c r="H53" s="83"/>
      <c r="I53" s="60"/>
    </row>
    <row r="54" spans="2:9" ht="15">
      <c r="B54" s="1" t="s">
        <v>145</v>
      </c>
      <c r="D54" s="47"/>
      <c r="E54" s="7"/>
      <c r="F54" s="4"/>
      <c r="G54" s="7"/>
      <c r="H54" s="83"/>
      <c r="I54" s="60"/>
    </row>
    <row r="55" spans="4:9" ht="15">
      <c r="D55" s="47"/>
      <c r="E55" s="7"/>
      <c r="F55" s="4"/>
      <c r="G55" s="7"/>
      <c r="H55" s="83"/>
      <c r="I55" s="60"/>
    </row>
    <row r="56" spans="2:9" ht="15">
      <c r="B56" s="2" t="s">
        <v>149</v>
      </c>
      <c r="D56" s="47">
        <v>22</v>
      </c>
      <c r="E56" s="4">
        <v>652035</v>
      </c>
      <c r="F56" s="4"/>
      <c r="G56" s="4">
        <v>669814</v>
      </c>
      <c r="I56" s="60"/>
    </row>
    <row r="57" spans="2:9" ht="15">
      <c r="B57" s="2" t="s">
        <v>158</v>
      </c>
      <c r="D57" s="47">
        <v>23</v>
      </c>
      <c r="E57" s="4">
        <v>106330</v>
      </c>
      <c r="F57" s="4"/>
      <c r="G57" s="4">
        <v>108797</v>
      </c>
      <c r="I57" s="60"/>
    </row>
    <row r="58" spans="2:9" ht="15">
      <c r="B58" s="2" t="s">
        <v>146</v>
      </c>
      <c r="E58" s="4">
        <v>79535</v>
      </c>
      <c r="F58" s="4"/>
      <c r="G58" s="4">
        <v>66169</v>
      </c>
      <c r="I58" s="60"/>
    </row>
    <row r="59" spans="2:9" ht="15">
      <c r="B59" s="2" t="s">
        <v>20</v>
      </c>
      <c r="E59" s="4">
        <f>4769+500</f>
        <v>5269</v>
      </c>
      <c r="F59" s="4"/>
      <c r="G59" s="4">
        <v>4465</v>
      </c>
      <c r="I59" s="60"/>
    </row>
    <row r="60" spans="2:9" ht="15">
      <c r="B60" s="2" t="s">
        <v>159</v>
      </c>
      <c r="D60" s="47"/>
      <c r="E60" s="4">
        <v>3326</v>
      </c>
      <c r="F60" s="4"/>
      <c r="G60" s="4">
        <v>3158</v>
      </c>
      <c r="I60" s="60"/>
    </row>
    <row r="61" spans="5:9" ht="15">
      <c r="E61" s="6">
        <f>SUM(E56:E60)</f>
        <v>846495</v>
      </c>
      <c r="F61" s="4"/>
      <c r="G61" s="6">
        <f>SUM(G56:G60)</f>
        <v>852403</v>
      </c>
      <c r="I61" s="60"/>
    </row>
    <row r="62" spans="5:9" ht="15">
      <c r="E62" s="7"/>
      <c r="F62" s="4"/>
      <c r="G62" s="7"/>
      <c r="I62" s="60"/>
    </row>
    <row r="63" spans="2:9" ht="15">
      <c r="B63" s="1" t="s">
        <v>143</v>
      </c>
      <c r="E63" s="125"/>
      <c r="I63" s="81"/>
    </row>
    <row r="64" spans="2:9" ht="15">
      <c r="B64" s="1"/>
      <c r="E64" s="125"/>
      <c r="I64" s="81"/>
    </row>
    <row r="65" spans="2:9" ht="15">
      <c r="B65" s="2" t="s">
        <v>188</v>
      </c>
      <c r="C65" s="5"/>
      <c r="E65" s="126">
        <f>162021-E68</f>
        <v>161033</v>
      </c>
      <c r="F65" s="4"/>
      <c r="G65" s="4">
        <v>167014</v>
      </c>
      <c r="I65" s="60"/>
    </row>
    <row r="66" spans="2:9" ht="15">
      <c r="B66" s="2" t="s">
        <v>189</v>
      </c>
      <c r="C66" s="5"/>
      <c r="E66" s="126">
        <v>11229</v>
      </c>
      <c r="F66" s="4"/>
      <c r="G66" s="4">
        <v>11457</v>
      </c>
      <c r="I66" s="60"/>
    </row>
    <row r="67" spans="2:9" ht="15">
      <c r="B67" s="2" t="s">
        <v>190</v>
      </c>
      <c r="C67" s="5"/>
      <c r="D67" s="47">
        <v>22</v>
      </c>
      <c r="E67" s="126">
        <v>115847</v>
      </c>
      <c r="F67" s="4"/>
      <c r="G67" s="4">
        <v>105771</v>
      </c>
      <c r="I67" s="60"/>
    </row>
    <row r="68" spans="2:9" ht="15">
      <c r="B68" s="2" t="s">
        <v>191</v>
      </c>
      <c r="C68" s="5"/>
      <c r="D68" s="47">
        <v>23</v>
      </c>
      <c r="E68" s="126">
        <v>988</v>
      </c>
      <c r="F68" s="4"/>
      <c r="G68" s="4">
        <v>968</v>
      </c>
      <c r="I68" s="60"/>
    </row>
    <row r="69" spans="2:9" ht="15">
      <c r="B69" s="2" t="s">
        <v>192</v>
      </c>
      <c r="C69" s="5"/>
      <c r="E69" s="4">
        <v>6408</v>
      </c>
      <c r="F69" s="4"/>
      <c r="G69" s="4">
        <v>18928</v>
      </c>
      <c r="I69" s="60"/>
    </row>
    <row r="70" spans="2:9" ht="15">
      <c r="B70" s="5"/>
      <c r="C70" s="5"/>
      <c r="E70" s="6">
        <f>SUM(E65:E69)</f>
        <v>295505</v>
      </c>
      <c r="F70" s="4"/>
      <c r="G70" s="6">
        <f>SUM(G65:G69)</f>
        <v>304138</v>
      </c>
      <c r="I70" s="60"/>
    </row>
    <row r="71" spans="5:9" ht="9.75" customHeight="1">
      <c r="E71" s="4"/>
      <c r="F71" s="4"/>
      <c r="G71" s="4"/>
      <c r="I71" s="60"/>
    </row>
    <row r="72" spans="2:9" ht="15">
      <c r="B72" s="1" t="s">
        <v>197</v>
      </c>
      <c r="E72" s="4">
        <f>E70+E61</f>
        <v>1142000</v>
      </c>
      <c r="F72" s="4"/>
      <c r="G72" s="4">
        <f>G70+G61</f>
        <v>1156541</v>
      </c>
      <c r="I72" s="60"/>
    </row>
    <row r="73" spans="2:9" ht="15.75" thickBot="1">
      <c r="B73" s="1" t="s">
        <v>198</v>
      </c>
      <c r="E73" s="8">
        <f>E72+E52</f>
        <v>3306155</v>
      </c>
      <c r="F73" s="4"/>
      <c r="G73" s="8">
        <f>G72+G52</f>
        <v>3286340</v>
      </c>
      <c r="I73" s="60"/>
    </row>
    <row r="74" spans="5:9" ht="15.75" thickTop="1">
      <c r="E74" s="7"/>
      <c r="F74" s="4"/>
      <c r="G74" s="7"/>
      <c r="I74" s="60"/>
    </row>
    <row r="75" spans="2:9" ht="15.75" thickBot="1">
      <c r="B75" s="2" t="s">
        <v>173</v>
      </c>
      <c r="E75" s="40">
        <f>E50*1000/1188828379</f>
        <v>1.7112293380069117</v>
      </c>
      <c r="F75" s="4"/>
      <c r="G75" s="40">
        <f>(G50*1000)/1221015479</f>
        <v>1.631753269525914</v>
      </c>
      <c r="I75" s="61"/>
    </row>
    <row r="76" ht="15">
      <c r="E76" s="14"/>
    </row>
    <row r="77" spans="2:7" ht="15">
      <c r="B77" s="1" t="s">
        <v>123</v>
      </c>
      <c r="E77" s="7"/>
      <c r="F77" s="4"/>
      <c r="G77" s="4"/>
    </row>
    <row r="78" spans="2:7" ht="15">
      <c r="B78" s="1" t="s">
        <v>176</v>
      </c>
      <c r="E78" s="118"/>
      <c r="F78" s="4"/>
      <c r="G78" s="4"/>
    </row>
    <row r="79" spans="5:7" ht="15">
      <c r="E79" s="4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  <row r="130" spans="5:7" ht="15">
      <c r="E130" s="4"/>
      <c r="F130" s="4"/>
      <c r="G130" s="4"/>
    </row>
    <row r="131" spans="5:7" ht="15">
      <c r="E131" s="4"/>
      <c r="F131" s="4"/>
      <c r="G131" s="4"/>
    </row>
    <row r="132" spans="5:7" ht="15">
      <c r="E132" s="4"/>
      <c r="F132" s="4"/>
      <c r="G132" s="4"/>
    </row>
    <row r="133" spans="5:7" ht="15">
      <c r="E133" s="4"/>
      <c r="F133" s="4"/>
      <c r="G133" s="4"/>
    </row>
    <row r="134" spans="5:7" ht="15">
      <c r="E134" s="4"/>
      <c r="F134" s="4"/>
      <c r="G134" s="4"/>
    </row>
    <row r="135" spans="5:7" ht="15">
      <c r="E135" s="4"/>
      <c r="F135" s="4"/>
      <c r="G135" s="4"/>
    </row>
    <row r="136" spans="5:7" ht="15">
      <c r="E136" s="4"/>
      <c r="F136" s="4"/>
      <c r="G136" s="4"/>
    </row>
    <row r="137" spans="5:7" ht="15">
      <c r="E137" s="4"/>
      <c r="F137" s="4"/>
      <c r="G137" s="4"/>
    </row>
    <row r="138" spans="5:7" ht="15">
      <c r="E138" s="4"/>
      <c r="F138" s="4"/>
      <c r="G138" s="4"/>
    </row>
    <row r="139" spans="5:7" ht="15">
      <c r="E139" s="4"/>
      <c r="F139" s="4"/>
      <c r="G139" s="4"/>
    </row>
    <row r="140" spans="5:7" ht="15">
      <c r="E140" s="4"/>
      <c r="F140" s="4"/>
      <c r="G140" s="4"/>
    </row>
    <row r="141" spans="5:7" ht="15">
      <c r="E141" s="4"/>
      <c r="F141" s="4"/>
      <c r="G141" s="4"/>
    </row>
    <row r="142" spans="5:7" ht="15">
      <c r="E142" s="4"/>
      <c r="F142" s="4"/>
      <c r="G142" s="4"/>
    </row>
  </sheetData>
  <printOptions/>
  <pageMargins left="0.75" right="0" top="0.75" bottom="0.5" header="0" footer="0.5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2"/>
  <sheetViews>
    <sheetView zoomScale="75" zoomScaleNormal="75" zoomScaleSheetLayoutView="100" workbookViewId="0" topLeftCell="A1">
      <pane xSplit="3" ySplit="10" topLeftCell="F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37" sqref="P37"/>
    </sheetView>
  </sheetViews>
  <sheetFormatPr defaultColWidth="9.140625" defaultRowHeight="12.75"/>
  <cols>
    <col min="1" max="1" width="2.421875" style="16" customWidth="1"/>
    <col min="2" max="2" width="32.140625" style="16" customWidth="1"/>
    <col min="3" max="3" width="4.00390625" style="16" customWidth="1"/>
    <col min="4" max="4" width="11.00390625" style="55" bestFit="1" customWidth="1"/>
    <col min="5" max="5" width="1.421875" style="55" customWidth="1"/>
    <col min="6" max="6" width="12.00390625" style="55" bestFit="1" customWidth="1"/>
    <col min="7" max="7" width="0.9921875" style="16" customWidth="1"/>
    <col min="8" max="8" width="11.7109375" style="55" customWidth="1"/>
    <col min="9" max="9" width="1.7109375" style="55" customWidth="1"/>
    <col min="10" max="10" width="11.7109375" style="55" customWidth="1"/>
    <col min="11" max="11" width="1.8515625" style="55" customWidth="1"/>
    <col min="12" max="12" width="10.28125" style="55" customWidth="1"/>
    <col min="13" max="13" width="1.7109375" style="55" customWidth="1"/>
    <col min="14" max="14" width="10.7109375" style="55" customWidth="1"/>
    <col min="15" max="15" width="0.9921875" style="55" customWidth="1"/>
    <col min="16" max="16" width="10.7109375" style="55" customWidth="1"/>
    <col min="17" max="17" width="1.28515625" style="55" customWidth="1"/>
    <col min="18" max="18" width="13.7109375" style="55" customWidth="1"/>
    <col min="19" max="19" width="0.9921875" style="55" customWidth="1"/>
    <col min="20" max="20" width="10.28125" style="55" customWidth="1"/>
    <col min="21" max="21" width="0.9921875" style="55" customWidth="1"/>
    <col min="22" max="22" width="12.8515625" style="55" customWidth="1"/>
    <col min="23" max="23" width="10.8515625" style="15" customWidth="1"/>
    <col min="24" max="24" width="12.00390625" style="15" bestFit="1" customWidth="1"/>
    <col min="25" max="16384" width="9.140625" style="16" customWidth="1"/>
  </cols>
  <sheetData>
    <row r="1" ht="15.75">
      <c r="A1" s="42" t="s">
        <v>21</v>
      </c>
    </row>
    <row r="2" spans="1:22" ht="15.75" customHeight="1">
      <c r="A2" s="42" t="s">
        <v>108</v>
      </c>
      <c r="B2" s="15"/>
      <c r="C2" s="15"/>
      <c r="D2" s="56"/>
      <c r="E2" s="56"/>
      <c r="F2" s="56"/>
      <c r="G2" s="1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9.75" customHeight="1">
      <c r="A3" s="42"/>
      <c r="B3" s="15"/>
      <c r="C3" s="15"/>
      <c r="D3" s="56"/>
      <c r="E3" s="56"/>
      <c r="F3" s="56"/>
      <c r="G3" s="15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5.75">
      <c r="A4" s="42" t="s">
        <v>253</v>
      </c>
      <c r="B4" s="41"/>
      <c r="C4" s="15"/>
      <c r="D4" s="56"/>
      <c r="E4" s="56"/>
      <c r="F4" s="56"/>
      <c r="G4" s="15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.75">
      <c r="A5" s="42"/>
      <c r="B5" s="41"/>
      <c r="C5" s="15"/>
      <c r="D5" s="56"/>
      <c r="E5" s="56"/>
      <c r="F5" s="56"/>
      <c r="G5" s="1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4" s="67" customFormat="1" ht="15.75">
      <c r="A6" s="42"/>
      <c r="B6" s="41"/>
      <c r="C6" s="15"/>
      <c r="D6" s="15"/>
      <c r="E6" s="15"/>
      <c r="F6" s="15"/>
      <c r="G6" s="15"/>
      <c r="I6" s="15"/>
      <c r="J6" s="15" t="s">
        <v>205</v>
      </c>
      <c r="K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67" customFormat="1" ht="18">
      <c r="A7" s="1"/>
      <c r="B7" s="15"/>
      <c r="C7" s="15"/>
      <c r="D7" s="15"/>
      <c r="E7" s="15"/>
      <c r="F7" s="128" t="s">
        <v>41</v>
      </c>
      <c r="G7" s="128"/>
      <c r="H7" s="128"/>
      <c r="I7" s="128"/>
      <c r="J7" s="128"/>
      <c r="K7" s="128"/>
      <c r="L7" s="128"/>
      <c r="M7" s="128"/>
      <c r="N7" s="128"/>
      <c r="O7" s="15"/>
      <c r="P7" s="128" t="s">
        <v>33</v>
      </c>
      <c r="Q7" s="128"/>
      <c r="R7" s="128"/>
      <c r="S7" s="15"/>
      <c r="T7" s="15"/>
      <c r="U7" s="15"/>
      <c r="V7" s="15"/>
      <c r="W7" s="15"/>
      <c r="X7" s="15"/>
    </row>
    <row r="8" spans="1:24" s="67" customFormat="1" ht="15.75">
      <c r="A8" s="15"/>
      <c r="B8" s="15"/>
      <c r="C8" s="15"/>
      <c r="D8" s="18" t="s">
        <v>34</v>
      </c>
      <c r="E8" s="18"/>
      <c r="F8" s="18" t="s">
        <v>34</v>
      </c>
      <c r="G8" s="18"/>
      <c r="H8" s="18" t="s">
        <v>42</v>
      </c>
      <c r="I8" s="18"/>
      <c r="J8" s="18" t="s">
        <v>35</v>
      </c>
      <c r="K8" s="18"/>
      <c r="L8" s="18" t="s">
        <v>37</v>
      </c>
      <c r="M8" s="18"/>
      <c r="N8" s="18" t="s">
        <v>43</v>
      </c>
      <c r="O8" s="18"/>
      <c r="P8" s="18" t="s">
        <v>43</v>
      </c>
      <c r="Q8" s="18"/>
      <c r="R8" s="18" t="s">
        <v>213</v>
      </c>
      <c r="S8" s="18"/>
      <c r="T8" s="18" t="s">
        <v>135</v>
      </c>
      <c r="U8" s="18"/>
      <c r="V8" s="18" t="s">
        <v>206</v>
      </c>
      <c r="W8" s="15" t="s">
        <v>202</v>
      </c>
      <c r="X8" s="15" t="s">
        <v>36</v>
      </c>
    </row>
    <row r="9" spans="1:24" s="67" customFormat="1" ht="15.75">
      <c r="A9" s="15"/>
      <c r="B9" s="15"/>
      <c r="C9" s="15"/>
      <c r="D9" s="18" t="s">
        <v>37</v>
      </c>
      <c r="E9" s="18"/>
      <c r="F9" s="18" t="s">
        <v>38</v>
      </c>
      <c r="G9" s="18"/>
      <c r="H9" s="18" t="s">
        <v>39</v>
      </c>
      <c r="I9" s="18"/>
      <c r="J9" s="18" t="s">
        <v>39</v>
      </c>
      <c r="K9" s="18"/>
      <c r="L9" s="18" t="s">
        <v>39</v>
      </c>
      <c r="M9" s="18"/>
      <c r="N9" s="18" t="s">
        <v>39</v>
      </c>
      <c r="O9" s="18"/>
      <c r="P9" s="18" t="s">
        <v>39</v>
      </c>
      <c r="Q9" s="18"/>
      <c r="R9" s="18" t="s">
        <v>214</v>
      </c>
      <c r="S9" s="18"/>
      <c r="T9" s="18" t="s">
        <v>136</v>
      </c>
      <c r="U9" s="18"/>
      <c r="V9" s="18"/>
      <c r="W9" s="15" t="s">
        <v>203</v>
      </c>
      <c r="X9" s="15" t="s">
        <v>204</v>
      </c>
    </row>
    <row r="10" spans="1:24" s="67" customFormat="1" ht="15.75">
      <c r="A10" s="15"/>
      <c r="B10" s="15"/>
      <c r="C10" s="15"/>
      <c r="D10" s="18" t="s">
        <v>40</v>
      </c>
      <c r="E10" s="18"/>
      <c r="F10" s="18" t="s">
        <v>40</v>
      </c>
      <c r="G10" s="18"/>
      <c r="H10" s="18" t="s">
        <v>40</v>
      </c>
      <c r="I10" s="18"/>
      <c r="J10" s="18" t="s">
        <v>40</v>
      </c>
      <c r="K10" s="18"/>
      <c r="L10" s="18" t="s">
        <v>40</v>
      </c>
      <c r="M10" s="18"/>
      <c r="N10" s="18" t="s">
        <v>40</v>
      </c>
      <c r="O10" s="18"/>
      <c r="P10" s="18" t="s">
        <v>40</v>
      </c>
      <c r="Q10" s="18"/>
      <c r="R10" s="18" t="s">
        <v>40</v>
      </c>
      <c r="S10" s="18"/>
      <c r="T10" s="18" t="s">
        <v>40</v>
      </c>
      <c r="U10" s="18"/>
      <c r="V10" s="18" t="s">
        <v>40</v>
      </c>
      <c r="W10" s="18" t="s">
        <v>40</v>
      </c>
      <c r="X10" s="18" t="s">
        <v>40</v>
      </c>
    </row>
    <row r="11" spans="1:22" ht="15.75">
      <c r="A11" s="41" t="s">
        <v>178</v>
      </c>
      <c r="B11" s="15"/>
      <c r="C11" s="15"/>
      <c r="D11" s="56"/>
      <c r="E11" s="56"/>
      <c r="F11" s="56"/>
      <c r="G11" s="1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15"/>
      <c r="U11" s="56"/>
      <c r="V11" s="56"/>
    </row>
    <row r="12" spans="1:24" s="67" customFormat="1" ht="15.75">
      <c r="A12" s="15" t="s">
        <v>207</v>
      </c>
      <c r="B12" s="15"/>
      <c r="C12" s="15"/>
      <c r="D12" s="19">
        <v>627485</v>
      </c>
      <c r="E12" s="19"/>
      <c r="F12" s="19">
        <v>709843</v>
      </c>
      <c r="G12" s="19"/>
      <c r="H12" s="19">
        <v>2850</v>
      </c>
      <c r="I12" s="19"/>
      <c r="J12" s="19">
        <v>162906</v>
      </c>
      <c r="K12" s="19"/>
      <c r="L12" s="19">
        <v>81066</v>
      </c>
      <c r="M12" s="19"/>
      <c r="N12" s="19">
        <f>N44</f>
        <v>4106</v>
      </c>
      <c r="O12" s="19"/>
      <c r="P12" s="19">
        <v>0</v>
      </c>
      <c r="Q12" s="19"/>
      <c r="R12" s="19">
        <v>421264</v>
      </c>
      <c r="S12" s="19"/>
      <c r="T12" s="19">
        <v>-19919</v>
      </c>
      <c r="U12" s="19"/>
      <c r="V12" s="19">
        <f>SUM(D12:T12)</f>
        <v>1989601</v>
      </c>
      <c r="W12" s="15">
        <v>137403</v>
      </c>
      <c r="X12" s="15">
        <f>V12+W12</f>
        <v>2127004</v>
      </c>
    </row>
    <row r="13" spans="1:24" s="67" customFormat="1" ht="15.75">
      <c r="A13" s="15" t="s">
        <v>208</v>
      </c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5"/>
      <c r="X13" s="15"/>
    </row>
    <row r="14" spans="1:24" s="67" customFormat="1" ht="15.75">
      <c r="A14" s="15"/>
      <c r="B14" s="15" t="s">
        <v>218</v>
      </c>
      <c r="C14" s="15"/>
      <c r="D14" s="19">
        <v>0</v>
      </c>
      <c r="E14" s="19"/>
      <c r="F14" s="19">
        <v>0</v>
      </c>
      <c r="G14" s="19"/>
      <c r="H14" s="19">
        <v>0</v>
      </c>
      <c r="I14" s="19"/>
      <c r="J14" s="19">
        <v>0</v>
      </c>
      <c r="K14" s="19"/>
      <c r="L14" s="19">
        <v>0</v>
      </c>
      <c r="M14" s="19"/>
      <c r="N14" s="19">
        <v>0</v>
      </c>
      <c r="O14" s="19"/>
      <c r="P14" s="19">
        <v>0</v>
      </c>
      <c r="Q14" s="19"/>
      <c r="R14" s="19">
        <v>4305</v>
      </c>
      <c r="S14" s="19"/>
      <c r="T14" s="19">
        <v>0</v>
      </c>
      <c r="U14" s="19"/>
      <c r="V14" s="19">
        <f>SUM(D14:T14)</f>
        <v>4305</v>
      </c>
      <c r="W14" s="15">
        <v>0</v>
      </c>
      <c r="X14" s="15">
        <f>V14+W14</f>
        <v>4305</v>
      </c>
    </row>
    <row r="15" spans="1:24" s="115" customFormat="1" ht="15.75">
      <c r="A15" s="19"/>
      <c r="B15" s="114" t="s">
        <v>219</v>
      </c>
      <c r="C15" s="19"/>
      <c r="D15" s="19">
        <v>0</v>
      </c>
      <c r="E15" s="19"/>
      <c r="F15" s="19">
        <v>0</v>
      </c>
      <c r="G15" s="19"/>
      <c r="H15" s="19">
        <v>0</v>
      </c>
      <c r="I15" s="19"/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-1026</v>
      </c>
      <c r="S15" s="19"/>
      <c r="T15" s="19">
        <v>0</v>
      </c>
      <c r="U15" s="19"/>
      <c r="V15" s="19">
        <f>SUM(D15:T15)</f>
        <v>-1026</v>
      </c>
      <c r="W15" s="19">
        <v>0</v>
      </c>
      <c r="X15" s="19">
        <f>V15+W15</f>
        <v>-1026</v>
      </c>
    </row>
    <row r="16" spans="2:24" ht="15.75">
      <c r="B16" s="114" t="s">
        <v>220</v>
      </c>
      <c r="D16" s="21">
        <v>0</v>
      </c>
      <c r="E16" s="21"/>
      <c r="F16" s="21">
        <v>0</v>
      </c>
      <c r="G16" s="21"/>
      <c r="H16" s="21">
        <v>0</v>
      </c>
      <c r="I16" s="21"/>
      <c r="J16" s="21">
        <v>0</v>
      </c>
      <c r="K16" s="21"/>
      <c r="L16" s="21">
        <v>0</v>
      </c>
      <c r="M16" s="21"/>
      <c r="N16" s="21">
        <v>0</v>
      </c>
      <c r="O16" s="21"/>
      <c r="P16" s="21">
        <v>0</v>
      </c>
      <c r="Q16" s="116"/>
      <c r="R16" s="21">
        <v>-484</v>
      </c>
      <c r="S16" s="116"/>
      <c r="T16" s="21">
        <v>0</v>
      </c>
      <c r="U16" s="116"/>
      <c r="V16" s="21">
        <f>SUM(D16:T16)</f>
        <v>-484</v>
      </c>
      <c r="W16" s="21">
        <v>0</v>
      </c>
      <c r="X16" s="21">
        <f>V16+W16</f>
        <v>-484</v>
      </c>
    </row>
    <row r="17" spans="1:24" s="67" customFormat="1" ht="15.75">
      <c r="A17" s="15" t="s">
        <v>209</v>
      </c>
      <c r="B17" s="15"/>
      <c r="C17" s="15"/>
      <c r="D17" s="19">
        <f>SUM(D12:D16)</f>
        <v>627485</v>
      </c>
      <c r="E17" s="19">
        <f>SUM(E12:E16)</f>
        <v>0</v>
      </c>
      <c r="F17" s="19">
        <f>SUM(F12:F16)</f>
        <v>709843</v>
      </c>
      <c r="G17" s="19">
        <f>SUM(G12:G15)</f>
        <v>0</v>
      </c>
      <c r="H17" s="19">
        <f>SUM(H12:H16)</f>
        <v>2850</v>
      </c>
      <c r="I17" s="19">
        <f>SUM(I12:I15)</f>
        <v>0</v>
      </c>
      <c r="J17" s="19">
        <f>SUM(J12:J16)</f>
        <v>162906</v>
      </c>
      <c r="K17" s="19">
        <f>SUM(K12:K15)</f>
        <v>0</v>
      </c>
      <c r="L17" s="19">
        <f>SUM(L12:L16)</f>
        <v>81066</v>
      </c>
      <c r="M17" s="19">
        <f>SUM(M12:M15)</f>
        <v>0</v>
      </c>
      <c r="N17" s="19">
        <f>SUM(N12:N16)</f>
        <v>4106</v>
      </c>
      <c r="O17" s="19">
        <f>SUM(O12:O15)</f>
        <v>0</v>
      </c>
      <c r="P17" s="19">
        <f>SUM(P12:P16)</f>
        <v>0</v>
      </c>
      <c r="Q17" s="19">
        <f>SUM(Q12:Q15)</f>
        <v>0</v>
      </c>
      <c r="R17" s="19">
        <f>SUM(R12:R16)</f>
        <v>424059</v>
      </c>
      <c r="S17" s="19">
        <f>SUM(S12:S15)</f>
        <v>0</v>
      </c>
      <c r="T17" s="19">
        <f>SUM(T12:T16)</f>
        <v>-19919</v>
      </c>
      <c r="U17" s="19">
        <f>SUM(U12:U15)</f>
        <v>0</v>
      </c>
      <c r="V17" s="19">
        <f>SUM(V12:V16)</f>
        <v>1992396</v>
      </c>
      <c r="W17" s="19">
        <f>SUM(W12:W16)</f>
        <v>137403</v>
      </c>
      <c r="X17" s="19">
        <f>SUM(X12:X16)</f>
        <v>2129799</v>
      </c>
    </row>
    <row r="18" spans="1:22" ht="15.75">
      <c r="A18" s="15"/>
      <c r="B18" s="15"/>
      <c r="C18" s="15"/>
      <c r="D18" s="57"/>
      <c r="E18" s="57"/>
      <c r="F18" s="19"/>
      <c r="G18" s="57"/>
      <c r="H18" s="19"/>
      <c r="I18" s="57"/>
      <c r="J18" s="57"/>
      <c r="K18" s="57"/>
      <c r="L18" s="19"/>
      <c r="M18" s="57"/>
      <c r="N18" s="57"/>
      <c r="O18" s="57"/>
      <c r="P18" s="19"/>
      <c r="Q18" s="57"/>
      <c r="R18" s="57"/>
      <c r="S18" s="57"/>
      <c r="T18" s="19"/>
      <c r="U18" s="57"/>
      <c r="V18" s="57"/>
    </row>
    <row r="19" spans="1:24" s="67" customFormat="1" ht="15.75">
      <c r="A19" s="15" t="s">
        <v>169</v>
      </c>
      <c r="B19" s="15"/>
      <c r="C19" s="15"/>
      <c r="D19" s="19">
        <v>0</v>
      </c>
      <c r="E19" s="19"/>
      <c r="F19" s="19">
        <v>0</v>
      </c>
      <c r="G19" s="19"/>
      <c r="H19" s="19">
        <v>0</v>
      </c>
      <c r="I19" s="19"/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6193</v>
      </c>
      <c r="S19" s="19"/>
      <c r="T19" s="19">
        <v>0</v>
      </c>
      <c r="U19" s="19"/>
      <c r="V19" s="19">
        <f>SUM(D19:T19)</f>
        <v>6193</v>
      </c>
      <c r="W19" s="15">
        <v>2414</v>
      </c>
      <c r="X19" s="15">
        <f>V19+W19</f>
        <v>8607</v>
      </c>
    </row>
    <row r="20" spans="1:24" s="67" customFormat="1" ht="15.75">
      <c r="A20" s="15" t="s">
        <v>109</v>
      </c>
      <c r="B20" s="15"/>
      <c r="C20" s="15"/>
      <c r="D20" s="19">
        <v>0</v>
      </c>
      <c r="E20" s="19"/>
      <c r="F20" s="19">
        <v>0</v>
      </c>
      <c r="G20" s="19"/>
      <c r="H20" s="19">
        <v>-616</v>
      </c>
      <c r="I20" s="19"/>
      <c r="J20" s="19">
        <v>0</v>
      </c>
      <c r="K20" s="19"/>
      <c r="L20" s="19">
        <v>0</v>
      </c>
      <c r="M20" s="19"/>
      <c r="N20" s="19">
        <v>0</v>
      </c>
      <c r="O20" s="19"/>
      <c r="P20" s="19">
        <v>0</v>
      </c>
      <c r="Q20" s="19"/>
      <c r="R20" s="19">
        <v>616</v>
      </c>
      <c r="S20" s="19"/>
      <c r="T20" s="19">
        <v>0</v>
      </c>
      <c r="U20" s="19"/>
      <c r="V20" s="19">
        <f>SUM(D20:T20)</f>
        <v>0</v>
      </c>
      <c r="W20" s="15">
        <f>U20+V20</f>
        <v>0</v>
      </c>
      <c r="X20" s="15">
        <f>V20+W20</f>
        <v>0</v>
      </c>
    </row>
    <row r="21" spans="1:24" s="67" customFormat="1" ht="15.75">
      <c r="A21" s="15" t="s">
        <v>211</v>
      </c>
      <c r="B21" s="15"/>
      <c r="C21" s="1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5"/>
      <c r="X21" s="15"/>
    </row>
    <row r="22" spans="1:24" s="67" customFormat="1" ht="15.75">
      <c r="A22" s="15"/>
      <c r="B22" s="15" t="s">
        <v>212</v>
      </c>
      <c r="C22" s="15"/>
      <c r="D22" s="19">
        <v>0</v>
      </c>
      <c r="E22" s="19"/>
      <c r="F22" s="19">
        <v>0</v>
      </c>
      <c r="G22" s="19"/>
      <c r="H22" s="19">
        <v>0</v>
      </c>
      <c r="I22" s="19"/>
      <c r="J22" s="19">
        <v>0</v>
      </c>
      <c r="K22" s="19"/>
      <c r="L22" s="19">
        <v>0</v>
      </c>
      <c r="M22" s="19"/>
      <c r="N22" s="19">
        <v>82743</v>
      </c>
      <c r="O22" s="19"/>
      <c r="P22" s="19">
        <v>0</v>
      </c>
      <c r="Q22" s="19"/>
      <c r="R22" s="19">
        <v>0</v>
      </c>
      <c r="S22" s="19"/>
      <c r="T22" s="19">
        <v>0</v>
      </c>
      <c r="U22" s="19"/>
      <c r="V22" s="19">
        <f>SUM(D22:T22)</f>
        <v>82743</v>
      </c>
      <c r="W22" s="15">
        <v>0</v>
      </c>
      <c r="X22" s="15">
        <f>V22+W22</f>
        <v>82743</v>
      </c>
    </row>
    <row r="23" spans="1:24" s="67" customFormat="1" ht="15.75">
      <c r="A23" s="15" t="s">
        <v>167</v>
      </c>
      <c r="B23" s="15"/>
      <c r="C23" s="15"/>
      <c r="D23" s="19">
        <v>0</v>
      </c>
      <c r="E23" s="19"/>
      <c r="F23" s="19">
        <v>0</v>
      </c>
      <c r="G23" s="19"/>
      <c r="H23" s="19">
        <v>0</v>
      </c>
      <c r="I23" s="19"/>
      <c r="J23" s="19">
        <v>0</v>
      </c>
      <c r="K23" s="19"/>
      <c r="L23" s="19">
        <v>0</v>
      </c>
      <c r="M23" s="19"/>
      <c r="N23" s="19">
        <v>0</v>
      </c>
      <c r="O23" s="19"/>
      <c r="P23" s="19">
        <v>0</v>
      </c>
      <c r="Q23" s="19"/>
      <c r="R23" s="19">
        <v>0</v>
      </c>
      <c r="S23" s="19"/>
      <c r="T23" s="19">
        <v>-22819</v>
      </c>
      <c r="U23" s="19"/>
      <c r="V23" s="19">
        <f>SUM(D23:T23)</f>
        <v>-22819</v>
      </c>
      <c r="W23" s="19">
        <v>0</v>
      </c>
      <c r="X23" s="15">
        <f>V23+W23</f>
        <v>-22819</v>
      </c>
    </row>
    <row r="24" spans="1:24" s="67" customFormat="1" ht="15.75">
      <c r="A24" s="15" t="s">
        <v>157</v>
      </c>
      <c r="B24" s="15"/>
      <c r="C24" s="15"/>
      <c r="D24" s="19"/>
      <c r="E24" s="19"/>
      <c r="F24" s="19"/>
      <c r="G24" s="57"/>
      <c r="H24" s="19"/>
      <c r="I24" s="57"/>
      <c r="J24" s="57"/>
      <c r="K24" s="57"/>
      <c r="L24" s="19"/>
      <c r="M24" s="57"/>
      <c r="N24" s="57"/>
      <c r="O24" s="57"/>
      <c r="P24" s="19"/>
      <c r="Q24" s="57"/>
      <c r="R24" s="57"/>
      <c r="S24" s="57"/>
      <c r="T24" s="19"/>
      <c r="U24" s="57"/>
      <c r="V24" s="57"/>
      <c r="W24" s="57"/>
      <c r="X24" s="56"/>
    </row>
    <row r="25" spans="2:24" s="67" customFormat="1" ht="15.75">
      <c r="B25" s="15" t="s">
        <v>260</v>
      </c>
      <c r="C25" s="15"/>
      <c r="D25" s="19">
        <v>0</v>
      </c>
      <c r="E25" s="19"/>
      <c r="F25" s="19">
        <v>0</v>
      </c>
      <c r="G25" s="19"/>
      <c r="H25" s="19">
        <v>0</v>
      </c>
      <c r="I25" s="19"/>
      <c r="J25" s="19">
        <v>-24155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/>
      <c r="T25" s="19">
        <v>0</v>
      </c>
      <c r="U25" s="19"/>
      <c r="V25" s="19">
        <f>SUM(D25:T25)</f>
        <v>-24155</v>
      </c>
      <c r="W25" s="19">
        <v>-2246</v>
      </c>
      <c r="X25" s="15">
        <f>V25+W25</f>
        <v>-26401</v>
      </c>
    </row>
    <row r="26" spans="1:24" s="67" customFormat="1" ht="15.75">
      <c r="A26" s="15" t="s">
        <v>258</v>
      </c>
      <c r="B26" s="15"/>
      <c r="C26" s="1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5"/>
    </row>
    <row r="27" spans="1:24" s="67" customFormat="1" ht="15.75">
      <c r="A27" s="15"/>
      <c r="B27" s="15" t="s">
        <v>259</v>
      </c>
      <c r="C27" s="15"/>
      <c r="D27" s="19">
        <v>0</v>
      </c>
      <c r="E27" s="19"/>
      <c r="F27" s="19">
        <v>0</v>
      </c>
      <c r="G27" s="19"/>
      <c r="H27" s="19">
        <v>0</v>
      </c>
      <c r="I27" s="19"/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/>
      <c r="T27" s="19">
        <v>0</v>
      </c>
      <c r="U27" s="19"/>
      <c r="V27" s="19">
        <f>SUM(D27:T27)</f>
        <v>0</v>
      </c>
      <c r="W27" s="19">
        <v>-7774</v>
      </c>
      <c r="X27" s="15">
        <f>V27+W27</f>
        <v>-7774</v>
      </c>
    </row>
    <row r="28" spans="1:24" s="67" customFormat="1" ht="15.75">
      <c r="A28" s="15"/>
      <c r="B28" s="15"/>
      <c r="C28" s="1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9"/>
      <c r="W28" s="15"/>
      <c r="X28" s="15"/>
    </row>
    <row r="29" spans="1:24" s="67" customFormat="1" ht="16.5" thickBot="1">
      <c r="A29" s="15" t="s">
        <v>234</v>
      </c>
      <c r="B29" s="15"/>
      <c r="C29" s="15"/>
      <c r="D29" s="22">
        <f>SUM(D17:D28)</f>
        <v>627485</v>
      </c>
      <c r="E29" s="22"/>
      <c r="F29" s="22">
        <f aca="true" t="shared" si="0" ref="F29:X29">SUM(F17:F28)</f>
        <v>709843</v>
      </c>
      <c r="G29" s="22">
        <f t="shared" si="0"/>
        <v>0</v>
      </c>
      <c r="H29" s="22">
        <f t="shared" si="0"/>
        <v>2234</v>
      </c>
      <c r="I29" s="22">
        <f t="shared" si="0"/>
        <v>0</v>
      </c>
      <c r="J29" s="22">
        <f t="shared" si="0"/>
        <v>138751</v>
      </c>
      <c r="K29" s="22">
        <f t="shared" si="0"/>
        <v>0</v>
      </c>
      <c r="L29" s="22">
        <f t="shared" si="0"/>
        <v>81066</v>
      </c>
      <c r="M29" s="22">
        <f t="shared" si="0"/>
        <v>0</v>
      </c>
      <c r="N29" s="22">
        <f t="shared" si="0"/>
        <v>86849</v>
      </c>
      <c r="O29" s="22">
        <f t="shared" si="0"/>
        <v>0</v>
      </c>
      <c r="P29" s="22">
        <f t="shared" si="0"/>
        <v>0</v>
      </c>
      <c r="Q29" s="22">
        <f t="shared" si="0"/>
        <v>0</v>
      </c>
      <c r="R29" s="22">
        <f t="shared" si="0"/>
        <v>430868</v>
      </c>
      <c r="S29" s="22">
        <f t="shared" si="0"/>
        <v>0</v>
      </c>
      <c r="T29" s="22">
        <f t="shared" si="0"/>
        <v>-42738</v>
      </c>
      <c r="U29" s="22">
        <f t="shared" si="0"/>
        <v>0</v>
      </c>
      <c r="V29" s="113">
        <f t="shared" si="0"/>
        <v>2034358</v>
      </c>
      <c r="W29" s="113">
        <f>SUM(W17:W28)</f>
        <v>129797</v>
      </c>
      <c r="X29" s="113">
        <f t="shared" si="0"/>
        <v>2164155</v>
      </c>
    </row>
    <row r="30" spans="1:24" ht="16.5" thickTop="1">
      <c r="A30" s="42"/>
      <c r="B30" s="41"/>
      <c r="C30" s="15"/>
      <c r="D30" s="15"/>
      <c r="E30" s="15"/>
      <c r="F30" s="15"/>
      <c r="G30" s="56"/>
      <c r="H30" s="56"/>
      <c r="I30" s="56"/>
      <c r="J30" s="56"/>
      <c r="K30" s="56"/>
      <c r="L30" s="15"/>
      <c r="M30" s="56"/>
      <c r="N30" s="56"/>
      <c r="O30" s="56"/>
      <c r="P30" s="15"/>
      <c r="Q30" s="56"/>
      <c r="R30" s="56"/>
      <c r="S30" s="56"/>
      <c r="T30" s="15"/>
      <c r="U30" s="56"/>
      <c r="V30" s="56"/>
      <c r="W30" s="56"/>
      <c r="X30" s="56"/>
    </row>
    <row r="31" spans="1:24" s="67" customFormat="1" ht="15.75" customHeight="1">
      <c r="A31" s="15" t="s">
        <v>155</v>
      </c>
      <c r="B31" s="15"/>
      <c r="C31" s="15"/>
      <c r="D31" s="19">
        <v>697206</v>
      </c>
      <c r="E31" s="19"/>
      <c r="F31" s="19">
        <v>772146</v>
      </c>
      <c r="G31" s="19"/>
      <c r="H31" s="19">
        <v>2332</v>
      </c>
      <c r="I31" s="19"/>
      <c r="J31" s="19">
        <v>237413</v>
      </c>
      <c r="K31" s="19"/>
      <c r="L31" s="19">
        <v>11345</v>
      </c>
      <c r="M31" s="19"/>
      <c r="N31" s="19">
        <v>4106</v>
      </c>
      <c r="O31" s="19"/>
      <c r="P31" s="19">
        <v>27634</v>
      </c>
      <c r="Q31" s="19"/>
      <c r="R31" s="19">
        <v>53664</v>
      </c>
      <c r="S31" s="19"/>
      <c r="T31" s="19">
        <v>-62303</v>
      </c>
      <c r="U31" s="19"/>
      <c r="V31" s="19">
        <f>SUM(D31:T31)</f>
        <v>1743543</v>
      </c>
      <c r="W31" s="15">
        <v>0</v>
      </c>
      <c r="X31" s="15">
        <f>V31+W31</f>
        <v>1743543</v>
      </c>
    </row>
    <row r="32" spans="1:22" s="67" customFormat="1" ht="15.75" customHeight="1">
      <c r="A32" s="15" t="s">
        <v>215</v>
      </c>
      <c r="B32" s="15"/>
      <c r="C32" s="1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4" s="67" customFormat="1" ht="15.75" customHeight="1">
      <c r="A33" s="15"/>
      <c r="B33" s="15" t="s">
        <v>14</v>
      </c>
      <c r="C33" s="15"/>
      <c r="D33" s="21">
        <v>0</v>
      </c>
      <c r="E33" s="21"/>
      <c r="F33" s="21">
        <v>0</v>
      </c>
      <c r="G33" s="21"/>
      <c r="H33" s="21">
        <v>0</v>
      </c>
      <c r="I33" s="21"/>
      <c r="J33" s="21">
        <v>0</v>
      </c>
      <c r="K33" s="21"/>
      <c r="L33" s="21">
        <v>0</v>
      </c>
      <c r="M33" s="21"/>
      <c r="N33" s="21">
        <v>0</v>
      </c>
      <c r="O33" s="21"/>
      <c r="P33" s="21">
        <v>0</v>
      </c>
      <c r="Q33" s="21"/>
      <c r="R33" s="21">
        <v>0</v>
      </c>
      <c r="S33" s="21"/>
      <c r="T33" s="21">
        <v>0</v>
      </c>
      <c r="U33" s="21"/>
      <c r="V33" s="21">
        <v>0</v>
      </c>
      <c r="W33" s="21">
        <v>144457</v>
      </c>
      <c r="X33" s="21">
        <f>V32+W33</f>
        <v>144457</v>
      </c>
    </row>
    <row r="34" spans="1:24" s="67" customFormat="1" ht="15.75" customHeight="1">
      <c r="A34" s="15" t="s">
        <v>210</v>
      </c>
      <c r="B34" s="15"/>
      <c r="C34" s="15"/>
      <c r="D34" s="19">
        <f>SUM(D31:D33)</f>
        <v>697206</v>
      </c>
      <c r="E34" s="19"/>
      <c r="F34" s="19">
        <f aca="true" t="shared" si="1" ref="F34:X34">SUM(F31:F33)</f>
        <v>772146</v>
      </c>
      <c r="G34" s="19">
        <f t="shared" si="1"/>
        <v>0</v>
      </c>
      <c r="H34" s="19">
        <f t="shared" si="1"/>
        <v>2332</v>
      </c>
      <c r="I34" s="19">
        <f t="shared" si="1"/>
        <v>0</v>
      </c>
      <c r="J34" s="19">
        <f t="shared" si="1"/>
        <v>237413</v>
      </c>
      <c r="K34" s="19">
        <f t="shared" si="1"/>
        <v>0</v>
      </c>
      <c r="L34" s="19">
        <f t="shared" si="1"/>
        <v>11345</v>
      </c>
      <c r="M34" s="19">
        <f t="shared" si="1"/>
        <v>0</v>
      </c>
      <c r="N34" s="19">
        <f t="shared" si="1"/>
        <v>4106</v>
      </c>
      <c r="O34" s="19">
        <f t="shared" si="1"/>
        <v>0</v>
      </c>
      <c r="P34" s="19">
        <f t="shared" si="1"/>
        <v>27634</v>
      </c>
      <c r="Q34" s="19">
        <f t="shared" si="1"/>
        <v>0</v>
      </c>
      <c r="R34" s="19">
        <f t="shared" si="1"/>
        <v>53664</v>
      </c>
      <c r="S34" s="19">
        <f t="shared" si="1"/>
        <v>0</v>
      </c>
      <c r="T34" s="19">
        <f t="shared" si="1"/>
        <v>-62303</v>
      </c>
      <c r="U34" s="19">
        <f t="shared" si="1"/>
        <v>0</v>
      </c>
      <c r="V34" s="19">
        <f t="shared" si="1"/>
        <v>1743543</v>
      </c>
      <c r="W34" s="19">
        <f t="shared" si="1"/>
        <v>144457</v>
      </c>
      <c r="X34" s="19">
        <f t="shared" si="1"/>
        <v>1888000</v>
      </c>
    </row>
    <row r="35" spans="1:24" s="67" customFormat="1" ht="15.75">
      <c r="A35" s="15"/>
      <c r="B35" s="15"/>
      <c r="C35" s="1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5"/>
      <c r="X35" s="15"/>
    </row>
    <row r="36" spans="1:24" s="67" customFormat="1" ht="15.75" customHeight="1">
      <c r="A36" s="15" t="s">
        <v>169</v>
      </c>
      <c r="B36" s="15"/>
      <c r="C36" s="15"/>
      <c r="D36" s="19">
        <v>0</v>
      </c>
      <c r="E36" s="19"/>
      <c r="F36" s="19">
        <v>0</v>
      </c>
      <c r="G36" s="19"/>
      <c r="H36" s="19">
        <v>0</v>
      </c>
      <c r="I36" s="19"/>
      <c r="J36" s="19">
        <v>0</v>
      </c>
      <c r="K36" s="19"/>
      <c r="L36" s="19">
        <v>0</v>
      </c>
      <c r="M36" s="19"/>
      <c r="N36" s="19">
        <v>0</v>
      </c>
      <c r="O36" s="19"/>
      <c r="P36" s="19">
        <v>0</v>
      </c>
      <c r="Q36" s="19"/>
      <c r="R36" s="19">
        <v>117304</v>
      </c>
      <c r="S36" s="19"/>
      <c r="T36" s="19">
        <v>0</v>
      </c>
      <c r="U36" s="19"/>
      <c r="V36" s="19">
        <f>SUM(D36:T36)</f>
        <v>117304</v>
      </c>
      <c r="W36" s="15">
        <v>5271</v>
      </c>
      <c r="X36" s="15">
        <f>V36+W36</f>
        <v>122575</v>
      </c>
    </row>
    <row r="37" spans="1:24" s="67" customFormat="1" ht="15.75" customHeight="1">
      <c r="A37" s="15" t="s">
        <v>109</v>
      </c>
      <c r="B37" s="15"/>
      <c r="C37" s="15"/>
      <c r="D37" s="19">
        <v>0</v>
      </c>
      <c r="E37" s="19"/>
      <c r="F37" s="19">
        <v>0</v>
      </c>
      <c r="G37" s="19"/>
      <c r="H37" s="19">
        <v>-6</v>
      </c>
      <c r="I37" s="19"/>
      <c r="J37" s="19">
        <v>0</v>
      </c>
      <c r="K37" s="19"/>
      <c r="L37" s="19">
        <v>0</v>
      </c>
      <c r="M37" s="19"/>
      <c r="N37" s="19">
        <v>0</v>
      </c>
      <c r="O37" s="19"/>
      <c r="P37" s="19">
        <v>0</v>
      </c>
      <c r="Q37" s="19"/>
      <c r="R37" s="19">
        <v>6</v>
      </c>
      <c r="S37" s="19"/>
      <c r="T37" s="19">
        <v>0</v>
      </c>
      <c r="U37" s="19"/>
      <c r="V37" s="19">
        <f>SUM(D37:T37)</f>
        <v>0</v>
      </c>
      <c r="W37" s="15">
        <v>0</v>
      </c>
      <c r="X37" s="15">
        <f>V37+W37</f>
        <v>0</v>
      </c>
    </row>
    <row r="38" spans="1:24" s="67" customFormat="1" ht="15.75" customHeight="1">
      <c r="A38" s="15" t="s">
        <v>236</v>
      </c>
      <c r="B38" s="15"/>
      <c r="C38" s="15"/>
      <c r="D38" s="19">
        <v>-69721</v>
      </c>
      <c r="E38" s="19"/>
      <c r="F38" s="19">
        <v>-62303</v>
      </c>
      <c r="G38" s="19"/>
      <c r="H38" s="19">
        <v>0</v>
      </c>
      <c r="I38" s="19"/>
      <c r="J38" s="19">
        <v>0</v>
      </c>
      <c r="K38" s="19"/>
      <c r="L38" s="19">
        <v>69721</v>
      </c>
      <c r="M38" s="19"/>
      <c r="N38" s="19">
        <v>0</v>
      </c>
      <c r="O38" s="19"/>
      <c r="P38" s="19">
        <v>0</v>
      </c>
      <c r="Q38" s="19"/>
      <c r="R38" s="19">
        <v>0</v>
      </c>
      <c r="S38" s="19"/>
      <c r="T38" s="19">
        <v>62303</v>
      </c>
      <c r="U38" s="19"/>
      <c r="V38" s="19">
        <f>SUM(D38:T38)</f>
        <v>0</v>
      </c>
      <c r="W38" s="15">
        <v>0</v>
      </c>
      <c r="X38" s="15">
        <f>V38+W38</f>
        <v>0</v>
      </c>
    </row>
    <row r="39" spans="1:24" s="67" customFormat="1" ht="15.75" customHeight="1">
      <c r="A39" s="15" t="s">
        <v>157</v>
      </c>
      <c r="B39" s="15"/>
      <c r="C39" s="1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5"/>
      <c r="X39" s="15"/>
    </row>
    <row r="40" spans="2:24" s="67" customFormat="1" ht="15.75" customHeight="1">
      <c r="B40" s="15" t="s">
        <v>260</v>
      </c>
      <c r="C40" s="15"/>
      <c r="D40" s="19">
        <v>0</v>
      </c>
      <c r="E40" s="19"/>
      <c r="F40" s="19">
        <v>0</v>
      </c>
      <c r="G40" s="19"/>
      <c r="H40" s="19">
        <v>0</v>
      </c>
      <c r="I40" s="19"/>
      <c r="J40" s="19">
        <v>-18550</v>
      </c>
      <c r="K40" s="19"/>
      <c r="L40" s="19">
        <v>0</v>
      </c>
      <c r="M40" s="19"/>
      <c r="N40" s="19">
        <v>0</v>
      </c>
      <c r="O40" s="19"/>
      <c r="P40" s="19">
        <v>0</v>
      </c>
      <c r="Q40" s="19"/>
      <c r="R40" s="19">
        <v>0</v>
      </c>
      <c r="S40" s="19"/>
      <c r="T40" s="19">
        <v>0</v>
      </c>
      <c r="U40" s="19"/>
      <c r="V40" s="19">
        <f>SUM(D40:T40)</f>
        <v>-18550</v>
      </c>
      <c r="W40" s="15">
        <v>-63</v>
      </c>
      <c r="X40" s="15">
        <f>V40+W40</f>
        <v>-18613</v>
      </c>
    </row>
    <row r="41" spans="1:24" s="67" customFormat="1" ht="15.75" customHeight="1">
      <c r="A41" s="15" t="s">
        <v>258</v>
      </c>
      <c r="B41" s="15"/>
      <c r="C41" s="1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5"/>
      <c r="X41" s="15"/>
    </row>
    <row r="42" spans="1:24" s="67" customFormat="1" ht="15.75" customHeight="1">
      <c r="A42" s="15"/>
      <c r="B42" s="15" t="s">
        <v>259</v>
      </c>
      <c r="C42" s="15"/>
      <c r="D42" s="19">
        <v>0</v>
      </c>
      <c r="E42" s="19"/>
      <c r="F42" s="19">
        <v>0</v>
      </c>
      <c r="G42" s="19"/>
      <c r="H42" s="19">
        <v>0</v>
      </c>
      <c r="I42" s="19"/>
      <c r="J42" s="19">
        <v>0</v>
      </c>
      <c r="K42" s="19"/>
      <c r="L42" s="19">
        <v>0</v>
      </c>
      <c r="M42" s="19"/>
      <c r="N42" s="19">
        <v>0</v>
      </c>
      <c r="O42" s="19"/>
      <c r="P42" s="19">
        <v>0</v>
      </c>
      <c r="Q42" s="19"/>
      <c r="R42" s="19"/>
      <c r="S42" s="19"/>
      <c r="T42" s="19">
        <v>0</v>
      </c>
      <c r="U42" s="19"/>
      <c r="V42" s="19">
        <v>0</v>
      </c>
      <c r="W42" s="15">
        <v>-6166</v>
      </c>
      <c r="X42" s="15">
        <f>V42+W42</f>
        <v>-6166</v>
      </c>
    </row>
    <row r="43" spans="1:24" s="67" customFormat="1" ht="15.75">
      <c r="A43" s="15"/>
      <c r="B43" s="15"/>
      <c r="C43" s="1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9"/>
      <c r="W43" s="15"/>
      <c r="X43" s="15"/>
    </row>
    <row r="44" spans="1:24" s="67" customFormat="1" ht="18" customHeight="1" thickBot="1">
      <c r="A44" s="15" t="s">
        <v>235</v>
      </c>
      <c r="B44" s="15"/>
      <c r="C44" s="15"/>
      <c r="D44" s="22">
        <f>SUM(D34:D43)</f>
        <v>627485</v>
      </c>
      <c r="E44" s="22"/>
      <c r="F44" s="22">
        <f aca="true" t="shared" si="2" ref="F44:X44">SUM(F34:F43)</f>
        <v>709843</v>
      </c>
      <c r="G44" s="22">
        <f t="shared" si="2"/>
        <v>0</v>
      </c>
      <c r="H44" s="22">
        <f t="shared" si="2"/>
        <v>2326</v>
      </c>
      <c r="I44" s="22">
        <f t="shared" si="2"/>
        <v>0</v>
      </c>
      <c r="J44" s="22">
        <f t="shared" si="2"/>
        <v>218863</v>
      </c>
      <c r="K44" s="22">
        <f t="shared" si="2"/>
        <v>0</v>
      </c>
      <c r="L44" s="22">
        <f t="shared" si="2"/>
        <v>81066</v>
      </c>
      <c r="M44" s="22">
        <f t="shared" si="2"/>
        <v>0</v>
      </c>
      <c r="N44" s="22">
        <f t="shared" si="2"/>
        <v>4106</v>
      </c>
      <c r="O44" s="22">
        <f t="shared" si="2"/>
        <v>0</v>
      </c>
      <c r="P44" s="22">
        <f t="shared" si="2"/>
        <v>27634</v>
      </c>
      <c r="Q44" s="22">
        <f t="shared" si="2"/>
        <v>0</v>
      </c>
      <c r="R44" s="22">
        <f t="shared" si="2"/>
        <v>170974</v>
      </c>
      <c r="S44" s="22">
        <f t="shared" si="2"/>
        <v>0</v>
      </c>
      <c r="T44" s="22">
        <f t="shared" si="2"/>
        <v>0</v>
      </c>
      <c r="U44" s="22">
        <f t="shared" si="2"/>
        <v>0</v>
      </c>
      <c r="V44" s="113">
        <f t="shared" si="2"/>
        <v>1842297</v>
      </c>
      <c r="W44" s="113">
        <f t="shared" si="2"/>
        <v>143499</v>
      </c>
      <c r="X44" s="113">
        <f t="shared" si="2"/>
        <v>1985796</v>
      </c>
    </row>
    <row r="45" spans="1:24" s="67" customFormat="1" ht="18" customHeight="1" thickTop="1">
      <c r="A45" s="15"/>
      <c r="B45" s="15"/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5"/>
      <c r="X45" s="15"/>
    </row>
    <row r="46" spans="1:22" ht="18" customHeight="1">
      <c r="A46" s="43" t="s">
        <v>133</v>
      </c>
      <c r="B46" s="15"/>
      <c r="C46" s="15"/>
      <c r="D46" s="57"/>
      <c r="E46" s="57"/>
      <c r="F46" s="57"/>
      <c r="G46" s="19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5.75" customHeight="1">
      <c r="A47" s="43" t="s">
        <v>177</v>
      </c>
      <c r="B47" s="15"/>
      <c r="C47" s="15"/>
      <c r="D47" s="57"/>
      <c r="E47" s="57"/>
      <c r="F47" s="57"/>
      <c r="G47" s="19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8" customHeight="1">
      <c r="A48" s="23"/>
      <c r="B48" s="15"/>
      <c r="C48" s="15"/>
      <c r="D48" s="57"/>
      <c r="E48" s="57"/>
      <c r="F48" s="57"/>
      <c r="G48" s="19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5.75" customHeight="1">
      <c r="A49" s="23"/>
      <c r="B49" s="15"/>
      <c r="C49" s="15"/>
      <c r="D49" s="56"/>
      <c r="E49" s="56"/>
      <c r="F49" s="56"/>
      <c r="G49" s="1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5.75" customHeight="1">
      <c r="A50" s="15"/>
      <c r="B50" s="15"/>
      <c r="C50" s="15"/>
      <c r="D50" s="56"/>
      <c r="E50" s="56"/>
      <c r="F50" s="56"/>
      <c r="G50" s="1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5.75" customHeight="1">
      <c r="A51" s="15"/>
      <c r="B51" s="15"/>
      <c r="C51" s="15"/>
      <c r="D51" s="56"/>
      <c r="E51" s="56"/>
      <c r="F51" s="56"/>
      <c r="G51" s="1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5.75" customHeight="1">
      <c r="A52" s="15"/>
      <c r="B52" s="15"/>
      <c r="C52" s="15"/>
      <c r="D52" s="56"/>
      <c r="E52" s="56"/>
      <c r="F52" s="56"/>
      <c r="G52" s="1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5.75" customHeight="1">
      <c r="A53" s="15"/>
      <c r="B53" s="15"/>
      <c r="C53" s="15"/>
      <c r="D53" s="56"/>
      <c r="E53" s="56"/>
      <c r="F53" s="56"/>
      <c r="G53" s="1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5.75" customHeight="1">
      <c r="A54" s="15"/>
      <c r="B54" s="15"/>
      <c r="C54" s="15"/>
      <c r="D54" s="56"/>
      <c r="E54" s="56"/>
      <c r="F54" s="56"/>
      <c r="G54" s="1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5.75" customHeight="1">
      <c r="A55" s="15"/>
      <c r="B55" s="15"/>
      <c r="C55" s="15"/>
      <c r="D55" s="56"/>
      <c r="E55" s="56"/>
      <c r="F55" s="56"/>
      <c r="G55" s="1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ht="15.75" customHeight="1">
      <c r="A56" s="15"/>
      <c r="B56" s="15"/>
      <c r="C56" s="15"/>
      <c r="D56" s="56"/>
      <c r="E56" s="56"/>
      <c r="F56" s="56"/>
      <c r="G56" s="1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ht="15.75" customHeight="1">
      <c r="A57" s="15"/>
      <c r="B57" s="15"/>
      <c r="C57" s="15"/>
      <c r="D57" s="56"/>
      <c r="E57" s="56"/>
      <c r="F57" s="56"/>
      <c r="G57" s="1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ht="15.75" customHeight="1">
      <c r="A58" s="15"/>
      <c r="B58" s="15"/>
      <c r="C58" s="15"/>
      <c r="D58" s="56"/>
      <c r="E58" s="56"/>
      <c r="F58" s="56"/>
      <c r="G58" s="1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ht="15.75" customHeight="1">
      <c r="A59" s="15"/>
      <c r="B59" s="15"/>
      <c r="C59" s="15"/>
      <c r="D59" s="56"/>
      <c r="E59" s="56"/>
      <c r="F59" s="56"/>
      <c r="G59" s="1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ht="15.75" customHeight="1">
      <c r="A60" s="15"/>
      <c r="B60" s="15"/>
      <c r="C60" s="15"/>
      <c r="D60" s="56"/>
      <c r="E60" s="56"/>
      <c r="F60" s="56"/>
      <c r="G60" s="1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ht="15.75" customHeight="1">
      <c r="A61" s="15"/>
      <c r="B61" s="15"/>
      <c r="C61" s="15"/>
      <c r="D61" s="56"/>
      <c r="E61" s="56"/>
      <c r="F61" s="56"/>
      <c r="G61" s="1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ht="15.75" customHeight="1">
      <c r="A62" s="15"/>
      <c r="B62" s="15"/>
      <c r="C62" s="15"/>
      <c r="D62" s="56"/>
      <c r="E62" s="56"/>
      <c r="F62" s="56"/>
      <c r="G62" s="1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ht="15.75" customHeight="1">
      <c r="A63" s="15"/>
      <c r="B63" s="15"/>
      <c r="C63" s="15"/>
      <c r="D63" s="56"/>
      <c r="E63" s="56"/>
      <c r="F63" s="56"/>
      <c r="G63" s="1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ht="15.75" customHeight="1">
      <c r="A64" s="15"/>
      <c r="B64" s="15"/>
      <c r="C64" s="15"/>
      <c r="D64" s="56"/>
      <c r="E64" s="56"/>
      <c r="F64" s="56"/>
      <c r="G64" s="15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ht="15.75" customHeight="1">
      <c r="A65" s="15"/>
      <c r="B65" s="15"/>
      <c r="C65" s="15"/>
      <c r="D65" s="56"/>
      <c r="E65" s="56"/>
      <c r="F65" s="56"/>
      <c r="G65" s="15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ht="15.75" customHeight="1">
      <c r="A66" s="15"/>
      <c r="B66" s="15"/>
      <c r="C66" s="15"/>
      <c r="D66" s="56"/>
      <c r="E66" s="56"/>
      <c r="F66" s="56"/>
      <c r="G66" s="15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1:22" ht="15.75" customHeight="1">
      <c r="A67" s="15"/>
      <c r="B67" s="15"/>
      <c r="C67" s="15"/>
      <c r="D67" s="56"/>
      <c r="E67" s="56"/>
      <c r="F67" s="56"/>
      <c r="G67" s="15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ht="15.75">
      <c r="A68" s="15"/>
      <c r="B68" s="15"/>
      <c r="C68" s="15"/>
      <c r="D68" s="56"/>
      <c r="E68" s="56"/>
      <c r="F68" s="56"/>
      <c r="G68" s="1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ht="15.75">
      <c r="A69" s="15"/>
      <c r="B69" s="15"/>
      <c r="C69" s="15"/>
      <c r="D69" s="56"/>
      <c r="E69" s="56"/>
      <c r="F69" s="56"/>
      <c r="G69" s="15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ht="15.75">
      <c r="A70" s="15"/>
      <c r="B70" s="15"/>
      <c r="C70" s="15"/>
      <c r="D70" s="56"/>
      <c r="E70" s="56"/>
      <c r="F70" s="56"/>
      <c r="G70" s="15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1:22" ht="15.75">
      <c r="A71" s="15"/>
      <c r="B71" s="15"/>
      <c r="C71" s="15"/>
      <c r="D71" s="56"/>
      <c r="E71" s="56"/>
      <c r="F71" s="56"/>
      <c r="G71" s="15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15.75">
      <c r="A72" s="15"/>
      <c r="B72" s="15"/>
      <c r="C72" s="15"/>
      <c r="D72" s="56"/>
      <c r="E72" s="56"/>
      <c r="F72" s="56"/>
      <c r="G72" s="15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</sheetData>
  <mergeCells count="2">
    <mergeCell ref="F7:N7"/>
    <mergeCell ref="P7:R7"/>
  </mergeCells>
  <printOptions/>
  <pageMargins left="0.44" right="0" top="0.5" bottom="0" header="0" footer="0"/>
  <pageSetup firstPageNumber="4" useFirstPageNumber="1" horizontalDpi="600" verticalDpi="600" orientation="landscape" paperSize="9" scale="70" r:id="rId2"/>
  <headerFooter alignWithMargins="0">
    <oddFooter>&amp;C&amp;"Times New Roman,Regular"&amp;12&amp;P&amp;R&amp;8&amp;F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2"/>
  <sheetViews>
    <sheetView zoomScale="75" zoomScaleNormal="75" zoomScaleSheetLayoutView="75" workbookViewId="0" topLeftCell="A95">
      <selection activeCell="I96" sqref="I96"/>
    </sheetView>
  </sheetViews>
  <sheetFormatPr defaultColWidth="9.140625" defaultRowHeight="12.75"/>
  <cols>
    <col min="1" max="1" width="3.7109375" style="12" customWidth="1"/>
    <col min="2" max="2" width="9.140625" style="12" customWidth="1"/>
    <col min="3" max="3" width="39.57421875" style="12" customWidth="1"/>
    <col min="4" max="4" width="18.7109375" style="12" customWidth="1"/>
    <col min="5" max="5" width="3.7109375" style="51" customWidth="1"/>
    <col min="6" max="6" width="18.7109375" style="12" customWidth="1"/>
    <col min="7" max="7" width="13.8515625" style="12" customWidth="1"/>
    <col min="8" max="16384" width="9.140625" style="12" customWidth="1"/>
  </cols>
  <sheetData>
    <row r="1" ht="15.75">
      <c r="A1" s="42" t="s">
        <v>21</v>
      </c>
    </row>
    <row r="2" ht="15.75">
      <c r="A2" s="42" t="s">
        <v>108</v>
      </c>
    </row>
    <row r="3" spans="1:6" ht="15.75">
      <c r="A3" s="15"/>
      <c r="B3" s="15"/>
      <c r="C3" s="15"/>
      <c r="D3" s="15"/>
      <c r="E3" s="56"/>
      <c r="F3" s="15"/>
    </row>
    <row r="4" spans="1:6" ht="15.75">
      <c r="A4" s="11" t="s">
        <v>120</v>
      </c>
      <c r="B4" s="42" t="s">
        <v>121</v>
      </c>
      <c r="C4" s="15"/>
      <c r="D4" s="15"/>
      <c r="E4" s="56"/>
      <c r="F4" s="15"/>
    </row>
    <row r="5" spans="2:6" ht="15.75">
      <c r="B5" s="42" t="s">
        <v>237</v>
      </c>
      <c r="C5" s="15"/>
      <c r="D5" s="15"/>
      <c r="E5" s="56"/>
      <c r="F5" s="15"/>
    </row>
    <row r="6" spans="1:6" ht="15.75">
      <c r="A6" s="15"/>
      <c r="B6" s="15"/>
      <c r="C6" s="15"/>
      <c r="D6" s="117"/>
      <c r="E6" s="62"/>
      <c r="F6" s="24"/>
    </row>
    <row r="7" spans="1:6" ht="15.75">
      <c r="A7" s="15"/>
      <c r="B7" s="15"/>
      <c r="C7" s="15"/>
      <c r="D7" s="129" t="s">
        <v>238</v>
      </c>
      <c r="E7" s="129"/>
      <c r="F7" s="129"/>
    </row>
    <row r="8" spans="1:6" ht="15.75">
      <c r="A8" s="25"/>
      <c r="B8" s="25"/>
      <c r="C8" s="25"/>
      <c r="D8" s="68" t="s">
        <v>233</v>
      </c>
      <c r="E8" s="105"/>
      <c r="F8" s="68" t="s">
        <v>239</v>
      </c>
    </row>
    <row r="9" spans="1:6" ht="15.75">
      <c r="A9" s="15"/>
      <c r="B9" s="15"/>
      <c r="C9" s="15"/>
      <c r="D9" s="45" t="s">
        <v>2</v>
      </c>
      <c r="E9" s="45"/>
      <c r="F9" s="45" t="s">
        <v>2</v>
      </c>
    </row>
    <row r="10" spans="1:6" ht="15.75">
      <c r="A10" s="15"/>
      <c r="B10" s="15"/>
      <c r="C10" s="15"/>
      <c r="D10" s="15"/>
      <c r="E10" s="56"/>
      <c r="F10" s="15"/>
    </row>
    <row r="11" spans="1:6" ht="15.75">
      <c r="A11" s="15" t="s">
        <v>117</v>
      </c>
      <c r="B11" s="15"/>
      <c r="C11" s="15"/>
      <c r="D11" s="15"/>
      <c r="E11" s="56"/>
      <c r="F11" s="15"/>
    </row>
    <row r="12" spans="1:6" ht="15.75">
      <c r="A12" s="15"/>
      <c r="B12" s="15"/>
      <c r="C12" s="15"/>
      <c r="D12" s="15"/>
      <c r="E12" s="56"/>
      <c r="F12" s="15"/>
    </row>
    <row r="13" spans="1:6" ht="15.75">
      <c r="A13" s="15" t="s">
        <v>164</v>
      </c>
      <c r="B13" s="15"/>
      <c r="C13" s="15"/>
      <c r="D13" s="15">
        <v>8378</v>
      </c>
      <c r="E13" s="56"/>
      <c r="F13" s="15">
        <v>161358</v>
      </c>
    </row>
    <row r="14" spans="1:6" ht="15.75">
      <c r="A14" s="15"/>
      <c r="B14" s="15"/>
      <c r="C14" s="15"/>
      <c r="D14" s="15"/>
      <c r="E14" s="56"/>
      <c r="F14" s="15"/>
    </row>
    <row r="15" spans="1:6" ht="15.75">
      <c r="A15" s="15" t="s">
        <v>44</v>
      </c>
      <c r="B15" s="15"/>
      <c r="C15" s="15"/>
      <c r="D15" s="15"/>
      <c r="E15" s="56"/>
      <c r="F15" s="15"/>
    </row>
    <row r="16" spans="1:6" ht="15.75" hidden="1">
      <c r="A16" s="15"/>
      <c r="B16" s="15" t="s">
        <v>45</v>
      </c>
      <c r="C16" s="15"/>
      <c r="D16" s="15">
        <f>4415+970</f>
        <v>5385</v>
      </c>
      <c r="E16" s="56"/>
      <c r="F16" s="15"/>
    </row>
    <row r="17" spans="1:6" ht="15.75" hidden="1">
      <c r="A17" s="15"/>
      <c r="B17" s="15" t="s">
        <v>46</v>
      </c>
      <c r="C17" s="15"/>
      <c r="D17" s="15"/>
      <c r="E17" s="56"/>
      <c r="F17" s="15"/>
    </row>
    <row r="18" spans="1:6" ht="15.75" hidden="1">
      <c r="A18" s="15"/>
      <c r="B18" s="15" t="s">
        <v>47</v>
      </c>
      <c r="C18" s="15"/>
      <c r="D18" s="15">
        <v>2129</v>
      </c>
      <c r="E18" s="56"/>
      <c r="F18" s="15"/>
    </row>
    <row r="19" spans="1:6" ht="15.75" hidden="1">
      <c r="A19" s="15"/>
      <c r="B19" s="15" t="s">
        <v>48</v>
      </c>
      <c r="C19" s="15"/>
      <c r="D19" s="15"/>
      <c r="E19" s="56"/>
      <c r="F19" s="15"/>
    </row>
    <row r="20" spans="1:6" ht="15.75" hidden="1">
      <c r="A20" s="15"/>
      <c r="B20" s="15" t="s">
        <v>140</v>
      </c>
      <c r="C20" s="15"/>
      <c r="D20" s="15">
        <v>0</v>
      </c>
      <c r="E20" s="56"/>
      <c r="F20" s="15"/>
    </row>
    <row r="21" spans="1:6" ht="15.75" hidden="1">
      <c r="A21" s="15"/>
      <c r="B21" s="15" t="s">
        <v>49</v>
      </c>
      <c r="C21" s="15"/>
      <c r="D21" s="15">
        <v>1470</v>
      </c>
      <c r="E21" s="56"/>
      <c r="F21" s="15"/>
    </row>
    <row r="22" spans="1:6" ht="15.75" hidden="1">
      <c r="A22" s="15"/>
      <c r="B22" s="15" t="s">
        <v>50</v>
      </c>
      <c r="C22" s="15"/>
      <c r="D22" s="15">
        <v>5693</v>
      </c>
      <c r="E22" s="56"/>
      <c r="F22" s="15"/>
    </row>
    <row r="23" spans="1:6" ht="15.75" hidden="1">
      <c r="A23" s="15"/>
      <c r="B23" s="15" t="s">
        <v>51</v>
      </c>
      <c r="C23" s="15"/>
      <c r="D23" s="15">
        <v>284</v>
      </c>
      <c r="E23" s="56"/>
      <c r="F23" s="15">
        <v>0</v>
      </c>
    </row>
    <row r="24" spans="1:6" ht="15.75" hidden="1">
      <c r="A24" s="15"/>
      <c r="B24" s="15" t="s">
        <v>52</v>
      </c>
      <c r="C24" s="15"/>
      <c r="D24" s="15">
        <v>103</v>
      </c>
      <c r="E24" s="56"/>
      <c r="F24" s="15"/>
    </row>
    <row r="25" spans="1:6" ht="15.75" hidden="1">
      <c r="A25" s="15"/>
      <c r="B25" s="15" t="s">
        <v>139</v>
      </c>
      <c r="C25" s="15"/>
      <c r="D25" s="15">
        <v>-1341</v>
      </c>
      <c r="E25" s="56"/>
      <c r="F25" s="15"/>
    </row>
    <row r="26" spans="1:6" ht="15.75" hidden="1">
      <c r="A26" s="15"/>
      <c r="B26" s="15" t="s">
        <v>138</v>
      </c>
      <c r="C26" s="15"/>
      <c r="D26" s="15">
        <v>0</v>
      </c>
      <c r="E26" s="56"/>
      <c r="F26" s="15"/>
    </row>
    <row r="27" spans="1:6" ht="15.75" hidden="1">
      <c r="A27" s="15"/>
      <c r="B27" s="15" t="s">
        <v>53</v>
      </c>
      <c r="C27" s="15"/>
      <c r="D27" s="15"/>
      <c r="E27" s="56"/>
      <c r="F27" s="15"/>
    </row>
    <row r="28" spans="1:6" ht="15.75" hidden="1">
      <c r="A28" s="15"/>
      <c r="B28" s="15" t="s">
        <v>54</v>
      </c>
      <c r="C28" s="15"/>
      <c r="D28" s="15">
        <v>32308</v>
      </c>
      <c r="E28" s="56"/>
      <c r="F28" s="15"/>
    </row>
    <row r="29" spans="1:6" ht="15.75" hidden="1">
      <c r="A29" s="15"/>
      <c r="B29" s="15" t="s">
        <v>55</v>
      </c>
      <c r="C29" s="15"/>
      <c r="D29" s="15">
        <v>-3148</v>
      </c>
      <c r="E29" s="56"/>
      <c r="F29" s="15"/>
    </row>
    <row r="30" spans="1:6" ht="15.75" hidden="1">
      <c r="A30" s="15"/>
      <c r="B30" s="15" t="s">
        <v>56</v>
      </c>
      <c r="C30" s="15"/>
      <c r="D30" s="15"/>
      <c r="E30" s="56"/>
      <c r="F30" s="15"/>
    </row>
    <row r="31" spans="1:6" ht="15.75" hidden="1">
      <c r="A31" s="15"/>
      <c r="B31" s="15" t="s">
        <v>92</v>
      </c>
      <c r="C31" s="15"/>
      <c r="D31" s="15"/>
      <c r="E31" s="56"/>
      <c r="F31" s="15"/>
    </row>
    <row r="32" spans="1:6" ht="15.75" hidden="1">
      <c r="A32" s="15"/>
      <c r="B32" s="15" t="s">
        <v>93</v>
      </c>
      <c r="C32" s="15"/>
      <c r="D32" s="15"/>
      <c r="E32" s="56"/>
      <c r="F32" s="15"/>
    </row>
    <row r="33" spans="1:6" ht="15.75" hidden="1">
      <c r="A33" s="15"/>
      <c r="B33" s="15" t="s">
        <v>57</v>
      </c>
      <c r="C33" s="15"/>
      <c r="D33" s="15">
        <v>47149</v>
      </c>
      <c r="E33" s="56"/>
      <c r="F33" s="15"/>
    </row>
    <row r="34" spans="1:6" ht="15.75" hidden="1">
      <c r="A34" s="15"/>
      <c r="B34" s="15" t="s">
        <v>58</v>
      </c>
      <c r="C34" s="15"/>
      <c r="D34" s="15">
        <v>-4358</v>
      </c>
      <c r="E34" s="56"/>
      <c r="F34" s="15"/>
    </row>
    <row r="35" spans="1:6" ht="15.75" hidden="1">
      <c r="A35" s="15"/>
      <c r="B35" s="15" t="s">
        <v>59</v>
      </c>
      <c r="C35" s="15"/>
      <c r="D35" s="15">
        <v>0</v>
      </c>
      <c r="E35" s="56"/>
      <c r="F35" s="15"/>
    </row>
    <row r="36" spans="1:6" ht="15.75" hidden="1">
      <c r="A36" s="15"/>
      <c r="B36" s="15" t="s">
        <v>60</v>
      </c>
      <c r="C36" s="15"/>
      <c r="D36" s="15"/>
      <c r="E36" s="56"/>
      <c r="F36" s="15"/>
    </row>
    <row r="37" spans="1:6" ht="15.75" hidden="1">
      <c r="A37" s="15"/>
      <c r="B37" s="15" t="s">
        <v>61</v>
      </c>
      <c r="C37" s="15"/>
      <c r="D37" s="15">
        <v>55</v>
      </c>
      <c r="E37" s="56"/>
      <c r="F37" s="15"/>
    </row>
    <row r="38" spans="1:6" ht="15.75" hidden="1">
      <c r="A38" s="15"/>
      <c r="B38" s="15" t="s">
        <v>62</v>
      </c>
      <c r="C38" s="15"/>
      <c r="D38" s="15"/>
      <c r="E38" s="56"/>
      <c r="F38" s="15"/>
    </row>
    <row r="39" spans="1:6" ht="15.75" hidden="1">
      <c r="A39" s="15"/>
      <c r="B39" s="15" t="s">
        <v>63</v>
      </c>
      <c r="C39" s="15"/>
      <c r="D39" s="15">
        <v>-686</v>
      </c>
      <c r="E39" s="56"/>
      <c r="F39" s="15"/>
    </row>
    <row r="40" spans="1:6" ht="15.75" hidden="1">
      <c r="A40" s="15"/>
      <c r="B40" s="15" t="s">
        <v>64</v>
      </c>
      <c r="C40" s="15"/>
      <c r="D40" s="15"/>
      <c r="E40" s="56"/>
      <c r="F40" s="15"/>
    </row>
    <row r="41" spans="1:6" ht="15.75" hidden="1">
      <c r="A41" s="15"/>
      <c r="B41" s="15" t="s">
        <v>130</v>
      </c>
      <c r="C41" s="15"/>
      <c r="D41" s="15">
        <v>-8037</v>
      </c>
      <c r="E41" s="56"/>
      <c r="F41" s="15"/>
    </row>
    <row r="42" spans="1:6" ht="15.75" hidden="1">
      <c r="A42" s="15"/>
      <c r="B42" s="15" t="s">
        <v>65</v>
      </c>
      <c r="C42" s="15"/>
      <c r="D42" s="15">
        <v>-1265</v>
      </c>
      <c r="E42" s="56"/>
      <c r="F42" s="15"/>
    </row>
    <row r="43" spans="1:6" ht="15.75" hidden="1">
      <c r="A43" s="15"/>
      <c r="B43" s="15" t="s">
        <v>129</v>
      </c>
      <c r="C43" s="15"/>
      <c r="D43" s="15"/>
      <c r="E43" s="56"/>
      <c r="F43" s="15"/>
    </row>
    <row r="44" spans="1:6" ht="15.75" hidden="1">
      <c r="A44" s="15"/>
      <c r="B44" s="15" t="s">
        <v>66</v>
      </c>
      <c r="C44" s="15"/>
      <c r="D44" s="15">
        <v>-285</v>
      </c>
      <c r="E44" s="56"/>
      <c r="F44" s="15"/>
    </row>
    <row r="45" spans="1:6" ht="15.75" hidden="1">
      <c r="A45" s="15"/>
      <c r="B45" s="15" t="s">
        <v>67</v>
      </c>
      <c r="C45" s="15"/>
      <c r="D45" s="15">
        <v>7572</v>
      </c>
      <c r="E45" s="56"/>
      <c r="F45" s="15"/>
    </row>
    <row r="46" spans="1:6" ht="15.75" hidden="1">
      <c r="A46" s="15"/>
      <c r="B46" s="15" t="s">
        <v>131</v>
      </c>
      <c r="C46" s="15"/>
      <c r="D46" s="15">
        <v>0</v>
      </c>
      <c r="E46" s="56"/>
      <c r="F46" s="15"/>
    </row>
    <row r="47" spans="1:6" ht="15.75" hidden="1">
      <c r="A47" s="15"/>
      <c r="B47" s="15" t="s">
        <v>132</v>
      </c>
      <c r="C47" s="15"/>
      <c r="D47" s="15">
        <v>0</v>
      </c>
      <c r="E47" s="56"/>
      <c r="F47" s="15"/>
    </row>
    <row r="48" spans="1:6" ht="15.75" hidden="1">
      <c r="A48" s="15"/>
      <c r="B48" s="15" t="s">
        <v>111</v>
      </c>
      <c r="C48" s="15"/>
      <c r="D48" s="15">
        <f>-40729+2768</f>
        <v>-37961</v>
      </c>
      <c r="E48" s="56"/>
      <c r="F48" s="15"/>
    </row>
    <row r="49" spans="1:6" ht="15.75">
      <c r="A49" s="15"/>
      <c r="B49" s="15" t="s">
        <v>112</v>
      </c>
      <c r="C49" s="15"/>
      <c r="D49" s="15">
        <v>45327</v>
      </c>
      <c r="E49" s="56"/>
      <c r="F49" s="15">
        <v>-63711</v>
      </c>
    </row>
    <row r="50" spans="1:6" ht="15.75">
      <c r="A50" s="15"/>
      <c r="B50" s="15"/>
      <c r="C50" s="15"/>
      <c r="D50" s="15"/>
      <c r="E50" s="56"/>
      <c r="F50" s="15"/>
    </row>
    <row r="51" spans="1:6" ht="15.75">
      <c r="A51" s="15" t="s">
        <v>113</v>
      </c>
      <c r="B51" s="15"/>
      <c r="C51" s="15"/>
      <c r="D51" s="15">
        <f>D13+D49</f>
        <v>53705</v>
      </c>
      <c r="E51" s="56"/>
      <c r="F51" s="15">
        <f>F13+F49</f>
        <v>97647</v>
      </c>
    </row>
    <row r="52" spans="1:6" ht="15.75">
      <c r="A52" s="20"/>
      <c r="B52" s="15"/>
      <c r="C52" s="15"/>
      <c r="F52" s="15"/>
    </row>
    <row r="53" spans="2:6" ht="15.75">
      <c r="B53" s="15" t="s">
        <v>68</v>
      </c>
      <c r="C53" s="15"/>
      <c r="D53" s="15"/>
      <c r="E53" s="56"/>
      <c r="F53" s="15"/>
    </row>
    <row r="54" spans="2:6" ht="15.75" hidden="1">
      <c r="B54" s="15" t="s">
        <v>69</v>
      </c>
      <c r="C54" s="15"/>
      <c r="D54" s="15">
        <v>-666</v>
      </c>
      <c r="E54" s="56"/>
      <c r="F54" s="15"/>
    </row>
    <row r="55" spans="2:6" ht="15.75" hidden="1">
      <c r="B55" s="15" t="s">
        <v>70</v>
      </c>
      <c r="C55" s="15"/>
      <c r="D55" s="15">
        <v>-84075</v>
      </c>
      <c r="E55" s="56"/>
      <c r="F55" s="15"/>
    </row>
    <row r="56" spans="2:6" ht="15.75" hidden="1">
      <c r="B56" s="15" t="s">
        <v>71</v>
      </c>
      <c r="C56" s="15"/>
      <c r="D56" s="15">
        <v>5448</v>
      </c>
      <c r="E56" s="56"/>
      <c r="F56" s="15"/>
    </row>
    <row r="57" spans="2:6" ht="15.75" hidden="1">
      <c r="B57" s="15" t="s">
        <v>72</v>
      </c>
      <c r="C57" s="15"/>
      <c r="D57" s="15">
        <v>52944</v>
      </c>
      <c r="E57" s="56"/>
      <c r="F57" s="15"/>
    </row>
    <row r="58" spans="2:6" ht="15.75" hidden="1">
      <c r="B58" s="15" t="s">
        <v>73</v>
      </c>
      <c r="C58" s="15"/>
      <c r="D58" s="15">
        <v>-21364</v>
      </c>
      <c r="E58" s="56"/>
      <c r="F58" s="15"/>
    </row>
    <row r="59" spans="2:6" ht="15.75">
      <c r="B59" s="15" t="s">
        <v>114</v>
      </c>
      <c r="C59" s="15"/>
      <c r="D59" s="15">
        <v>35394</v>
      </c>
      <c r="E59" s="56"/>
      <c r="F59" s="15">
        <v>117119</v>
      </c>
    </row>
    <row r="60" spans="2:6" ht="15.75">
      <c r="B60" s="15" t="s">
        <v>115</v>
      </c>
      <c r="C60" s="15"/>
      <c r="D60" s="21">
        <v>-3378</v>
      </c>
      <c r="E60" s="58"/>
      <c r="F60" s="21">
        <v>-87126</v>
      </c>
    </row>
    <row r="61" spans="1:6" ht="15.75">
      <c r="A61" s="15"/>
      <c r="B61" s="15"/>
      <c r="C61" s="15"/>
      <c r="D61" s="19"/>
      <c r="E61" s="57"/>
      <c r="F61" s="19"/>
    </row>
    <row r="62" spans="1:6" ht="15.75">
      <c r="A62" s="15" t="s">
        <v>74</v>
      </c>
      <c r="B62" s="15"/>
      <c r="C62" s="15"/>
      <c r="D62" s="21">
        <f>D60+D59</f>
        <v>32016</v>
      </c>
      <c r="E62" s="58"/>
      <c r="F62" s="21">
        <f>F60+F59</f>
        <v>29993</v>
      </c>
    </row>
    <row r="63" spans="1:6" ht="15.75">
      <c r="A63" s="15"/>
      <c r="B63" s="15"/>
      <c r="C63" s="15"/>
      <c r="D63" s="15"/>
      <c r="E63" s="56"/>
      <c r="F63" s="15"/>
    </row>
    <row r="64" spans="1:6" ht="15.75">
      <c r="A64" s="20" t="s">
        <v>172</v>
      </c>
      <c r="B64" s="15"/>
      <c r="C64" s="15"/>
      <c r="D64" s="15">
        <f>SUM(D51+D62)</f>
        <v>85721</v>
      </c>
      <c r="E64" s="56"/>
      <c r="F64" s="15">
        <f>SUM(F51+F62)</f>
        <v>127640</v>
      </c>
    </row>
    <row r="65" spans="1:6" ht="15.75">
      <c r="A65" s="15"/>
      <c r="B65" s="15"/>
      <c r="C65" s="15"/>
      <c r="D65" s="15"/>
      <c r="E65" s="56"/>
      <c r="F65" s="15"/>
    </row>
    <row r="66" spans="1:6" ht="15.75">
      <c r="A66" s="15" t="s">
        <v>75</v>
      </c>
      <c r="B66" s="15"/>
      <c r="C66" s="15"/>
      <c r="D66" s="15">
        <v>-30351</v>
      </c>
      <c r="E66" s="56"/>
      <c r="F66" s="15">
        <v>-44776</v>
      </c>
    </row>
    <row r="67" spans="1:6" ht="15.75">
      <c r="A67" s="15" t="s">
        <v>76</v>
      </c>
      <c r="B67" s="15"/>
      <c r="C67" s="15"/>
      <c r="D67" s="15">
        <v>5887</v>
      </c>
      <c r="E67" s="56"/>
      <c r="F67" s="15">
        <v>5282</v>
      </c>
    </row>
    <row r="68" spans="1:6" ht="15.75">
      <c r="A68" s="15" t="s">
        <v>221</v>
      </c>
      <c r="B68" s="15"/>
      <c r="C68" s="15"/>
      <c r="D68" s="15">
        <v>-10103</v>
      </c>
      <c r="E68" s="56"/>
      <c r="F68" s="15">
        <v>-14891</v>
      </c>
    </row>
    <row r="69" spans="1:6" ht="15.75">
      <c r="A69" s="15" t="s">
        <v>77</v>
      </c>
      <c r="B69" s="15"/>
      <c r="C69" s="15"/>
      <c r="D69" s="21">
        <v>-6226</v>
      </c>
      <c r="E69" s="58"/>
      <c r="F69" s="21">
        <v>-12038</v>
      </c>
    </row>
    <row r="70" spans="1:6" ht="15.75">
      <c r="A70" s="15"/>
      <c r="B70" s="15"/>
      <c r="C70" s="15"/>
      <c r="D70" s="19"/>
      <c r="E70" s="57"/>
      <c r="F70" s="15"/>
    </row>
    <row r="71" spans="1:6" ht="15.75">
      <c r="A71" s="20" t="s">
        <v>223</v>
      </c>
      <c r="B71" s="15"/>
      <c r="C71" s="15"/>
      <c r="D71" s="21">
        <f>D64+SUM(D66:D69)</f>
        <v>44928</v>
      </c>
      <c r="E71" s="58"/>
      <c r="F71" s="21">
        <f>F64+SUM(F66:F69)</f>
        <v>61217</v>
      </c>
    </row>
    <row r="72" spans="1:6" ht="15.75">
      <c r="A72" s="15"/>
      <c r="B72" s="15"/>
      <c r="C72" s="15"/>
      <c r="F72" s="15"/>
    </row>
    <row r="73" spans="1:6" ht="15.75">
      <c r="A73" s="15" t="s">
        <v>118</v>
      </c>
      <c r="B73" s="15"/>
      <c r="C73" s="15"/>
      <c r="D73" s="15"/>
      <c r="E73" s="56"/>
      <c r="F73" s="15"/>
    </row>
    <row r="74" spans="1:6" ht="15.75">
      <c r="A74" s="15"/>
      <c r="B74" s="15"/>
      <c r="C74" s="15"/>
      <c r="D74" s="15"/>
      <c r="E74" s="56"/>
      <c r="F74" s="15"/>
    </row>
    <row r="75" spans="1:6" ht="15.75" hidden="1">
      <c r="A75" s="15" t="s">
        <v>79</v>
      </c>
      <c r="B75" s="15"/>
      <c r="C75" s="15"/>
      <c r="D75" s="15"/>
      <c r="E75" s="56"/>
      <c r="F75" s="15"/>
    </row>
    <row r="76" spans="1:6" ht="15.75" hidden="1">
      <c r="A76" s="15" t="s">
        <v>80</v>
      </c>
      <c r="B76" s="15"/>
      <c r="C76" s="15"/>
      <c r="D76" s="15"/>
      <c r="E76" s="56"/>
      <c r="F76" s="15"/>
    </row>
    <row r="77" spans="1:6" ht="15.75" hidden="1">
      <c r="A77" s="15" t="s">
        <v>83</v>
      </c>
      <c r="B77" s="15"/>
      <c r="C77" s="15"/>
      <c r="D77" s="15">
        <v>0</v>
      </c>
      <c r="E77" s="56"/>
      <c r="F77" s="15"/>
    </row>
    <row r="78" spans="1:6" ht="15.75" hidden="1">
      <c r="A78" s="15" t="s">
        <v>81</v>
      </c>
      <c r="B78" s="15"/>
      <c r="C78" s="15"/>
      <c r="D78" s="41"/>
      <c r="E78" s="107"/>
      <c r="F78" s="15"/>
    </row>
    <row r="79" spans="1:6" ht="15.75" hidden="1">
      <c r="A79" s="15" t="s">
        <v>82</v>
      </c>
      <c r="B79" s="15"/>
      <c r="C79" s="15"/>
      <c r="D79" s="15"/>
      <c r="E79" s="56"/>
      <c r="F79" s="15"/>
    </row>
    <row r="80" spans="1:6" ht="15.75">
      <c r="A80" s="15" t="s">
        <v>224</v>
      </c>
      <c r="D80" s="15">
        <v>0</v>
      </c>
      <c r="E80" s="56"/>
      <c r="F80" s="15">
        <v>64</v>
      </c>
    </row>
    <row r="81" spans="1:6" ht="15.75">
      <c r="A81" s="15" t="s">
        <v>78</v>
      </c>
      <c r="B81" s="15"/>
      <c r="C81" s="15"/>
      <c r="D81" s="15">
        <v>-23915</v>
      </c>
      <c r="E81" s="56"/>
      <c r="F81" s="15">
        <v>-27062</v>
      </c>
    </row>
    <row r="82" spans="1:6" ht="15.75">
      <c r="A82" s="15" t="s">
        <v>160</v>
      </c>
      <c r="B82" s="15"/>
      <c r="C82" s="15"/>
      <c r="D82" s="15">
        <v>6642</v>
      </c>
      <c r="E82" s="56"/>
      <c r="F82" s="15">
        <v>530228</v>
      </c>
    </row>
    <row r="83" spans="1:6" ht="15.75">
      <c r="A83" s="15" t="s">
        <v>116</v>
      </c>
      <c r="B83" s="15"/>
      <c r="C83" s="15"/>
      <c r="D83" s="21">
        <f>6876+839-858-1739-17843+4382-322</f>
        <v>-8665</v>
      </c>
      <c r="E83" s="58"/>
      <c r="F83" s="21">
        <v>-4737</v>
      </c>
    </row>
    <row r="84" spans="1:6" ht="15.75">
      <c r="A84" s="15"/>
      <c r="B84" s="15"/>
      <c r="C84" s="15"/>
      <c r="D84" s="19"/>
      <c r="E84" s="57"/>
      <c r="F84" s="15"/>
    </row>
    <row r="85" spans="1:6" ht="15.75">
      <c r="A85" s="15" t="s">
        <v>257</v>
      </c>
      <c r="B85" s="15"/>
      <c r="C85" s="15"/>
      <c r="D85" s="21">
        <f>SUM(D80:D83)</f>
        <v>-25938</v>
      </c>
      <c r="E85" s="58"/>
      <c r="F85" s="21">
        <f>SUM(F80:F83)</f>
        <v>498493</v>
      </c>
    </row>
    <row r="86" spans="1:6" ht="15.75">
      <c r="A86" s="15"/>
      <c r="B86" s="15"/>
      <c r="C86" s="15"/>
      <c r="D86" s="15"/>
      <c r="E86" s="56"/>
      <c r="F86" s="15"/>
    </row>
    <row r="87" spans="1:6" ht="15.75">
      <c r="A87" s="15" t="s">
        <v>119</v>
      </c>
      <c r="B87" s="15"/>
      <c r="C87" s="15"/>
      <c r="D87" s="15"/>
      <c r="E87" s="56"/>
      <c r="F87" s="15"/>
    </row>
    <row r="88" spans="1:6" ht="15.75">
      <c r="A88" s="15"/>
      <c r="B88" s="15"/>
      <c r="C88" s="15"/>
      <c r="D88" s="15"/>
      <c r="E88" s="56"/>
      <c r="F88" s="15"/>
    </row>
    <row r="89" spans="1:6" ht="15.75">
      <c r="A89" s="15" t="s">
        <v>249</v>
      </c>
      <c r="B89" s="15"/>
      <c r="C89" s="15"/>
      <c r="D89" s="15">
        <v>-2960</v>
      </c>
      <c r="E89" s="56"/>
      <c r="F89" s="15">
        <v>-6761</v>
      </c>
    </row>
    <row r="90" spans="1:6" ht="15.75">
      <c r="A90" s="15" t="s">
        <v>222</v>
      </c>
      <c r="B90" s="15"/>
      <c r="C90" s="15"/>
      <c r="D90" s="15">
        <v>-1555</v>
      </c>
      <c r="E90" s="56"/>
      <c r="F90" s="15">
        <v>-2464</v>
      </c>
    </row>
    <row r="91" spans="1:6" ht="15.75">
      <c r="A91" s="15" t="s">
        <v>167</v>
      </c>
      <c r="B91" s="15"/>
      <c r="C91" s="15"/>
      <c r="D91" s="15">
        <v>-22819</v>
      </c>
      <c r="E91" s="56"/>
      <c r="F91" s="15">
        <v>0</v>
      </c>
    </row>
    <row r="92" spans="1:6" ht="15.75">
      <c r="A92" s="15" t="s">
        <v>225</v>
      </c>
      <c r="B92" s="15"/>
      <c r="C92" s="15"/>
      <c r="D92" s="19">
        <f>-11112-3435</f>
        <v>-14547</v>
      </c>
      <c r="E92" s="57"/>
      <c r="F92" s="15">
        <v>-467296</v>
      </c>
    </row>
    <row r="93" spans="1:6" ht="15.75">
      <c r="A93" s="15" t="s">
        <v>242</v>
      </c>
      <c r="D93" s="21">
        <v>-5932</v>
      </c>
      <c r="E93" s="58"/>
      <c r="F93" s="21">
        <v>-4905</v>
      </c>
    </row>
    <row r="94" ht="15.75">
      <c r="F94" s="15"/>
    </row>
    <row r="95" spans="1:6" ht="15.75">
      <c r="A95" s="15" t="s">
        <v>227</v>
      </c>
      <c r="B95" s="15"/>
      <c r="C95" s="15"/>
      <c r="D95" s="21">
        <f>SUM(D89:D93)</f>
        <v>-47813</v>
      </c>
      <c r="E95" s="58"/>
      <c r="F95" s="21">
        <f>SUM(F89:F93)</f>
        <v>-481426</v>
      </c>
    </row>
    <row r="96" spans="1:6" ht="15.75">
      <c r="A96" s="15"/>
      <c r="B96" s="15"/>
      <c r="C96" s="15"/>
      <c r="F96" s="15"/>
    </row>
    <row r="97" spans="1:6" ht="15.75">
      <c r="A97" s="15" t="s">
        <v>161</v>
      </c>
      <c r="B97" s="15"/>
      <c r="C97" s="15"/>
      <c r="D97" s="19"/>
      <c r="E97" s="56"/>
      <c r="F97" s="15"/>
    </row>
    <row r="98" spans="1:6" ht="15.75">
      <c r="A98" s="15" t="s">
        <v>84</v>
      </c>
      <c r="B98" s="15"/>
      <c r="C98" s="15"/>
      <c r="D98" s="15">
        <f>D71+D85+D95</f>
        <v>-28823</v>
      </c>
      <c r="E98" s="56"/>
      <c r="F98" s="15">
        <f>F71+F85+F95</f>
        <v>78284</v>
      </c>
    </row>
    <row r="99" spans="1:6" ht="15.75">
      <c r="A99" s="15"/>
      <c r="B99" s="15"/>
      <c r="C99" s="15"/>
      <c r="D99" s="15"/>
      <c r="E99" s="56"/>
      <c r="F99" s="15"/>
    </row>
    <row r="100" spans="1:6" ht="15.75">
      <c r="A100" s="15" t="s">
        <v>85</v>
      </c>
      <c r="B100" s="15"/>
      <c r="C100" s="15"/>
      <c r="D100" s="15"/>
      <c r="E100" s="56"/>
      <c r="F100" s="15"/>
    </row>
    <row r="101" spans="1:6" ht="15.75">
      <c r="A101" s="20" t="s">
        <v>153</v>
      </c>
      <c r="B101" s="15"/>
      <c r="C101" s="15"/>
      <c r="D101" s="19">
        <v>230015</v>
      </c>
      <c r="E101" s="57"/>
      <c r="F101" s="19">
        <v>137554</v>
      </c>
    </row>
    <row r="102" spans="1:6" ht="15.75">
      <c r="A102" s="20"/>
      <c r="B102" s="15"/>
      <c r="C102" s="15"/>
      <c r="D102" s="19"/>
      <c r="E102" s="57"/>
      <c r="F102" s="19"/>
    </row>
    <row r="103" spans="1:6" ht="15.75">
      <c r="A103" s="50" t="s">
        <v>151</v>
      </c>
      <c r="B103" s="15"/>
      <c r="C103" s="15"/>
      <c r="D103" s="19"/>
      <c r="E103" s="57"/>
      <c r="F103" s="19"/>
    </row>
    <row r="104" spans="1:6" ht="15.75">
      <c r="A104" s="50" t="s">
        <v>152</v>
      </c>
      <c r="B104" s="15"/>
      <c r="C104" s="15"/>
      <c r="D104" s="19">
        <v>-4206</v>
      </c>
      <c r="E104" s="57"/>
      <c r="F104" s="19">
        <v>-1799</v>
      </c>
    </row>
    <row r="105" spans="1:6" ht="15.75">
      <c r="A105" s="50"/>
      <c r="B105" s="15"/>
      <c r="C105" s="15"/>
      <c r="D105" s="21"/>
      <c r="E105" s="58"/>
      <c r="F105" s="21"/>
    </row>
    <row r="106" spans="1:6" ht="15.75">
      <c r="A106" s="15" t="s">
        <v>86</v>
      </c>
      <c r="B106" s="15"/>
      <c r="C106" s="15"/>
      <c r="D106" s="15"/>
      <c r="E106" s="56"/>
      <c r="F106" s="15"/>
    </row>
    <row r="107" spans="1:7" ht="16.5" thickBot="1">
      <c r="A107" s="15" t="s">
        <v>254</v>
      </c>
      <c r="B107" s="15"/>
      <c r="C107" s="15"/>
      <c r="D107" s="22">
        <f>SUM(D98:D106)</f>
        <v>196986</v>
      </c>
      <c r="E107" s="59"/>
      <c r="F107" s="22">
        <f>SUM(F98:F106)</f>
        <v>214039</v>
      </c>
      <c r="G107" s="15"/>
    </row>
    <row r="108" spans="1:7" ht="16.5" thickTop="1">
      <c r="A108" s="15"/>
      <c r="B108" s="15"/>
      <c r="C108" s="15"/>
      <c r="D108" s="19"/>
      <c r="E108" s="57"/>
      <c r="F108" s="19"/>
      <c r="G108" s="15"/>
    </row>
    <row r="109" spans="1:7" ht="15.75">
      <c r="A109" s="15"/>
      <c r="B109" s="15"/>
      <c r="C109" s="15"/>
      <c r="D109" s="19"/>
      <c r="E109" s="56"/>
      <c r="F109" s="15"/>
      <c r="G109" s="15"/>
    </row>
    <row r="110" spans="1:6" ht="15.75">
      <c r="A110" s="41" t="s">
        <v>124</v>
      </c>
      <c r="B110" s="15"/>
      <c r="C110" s="15"/>
      <c r="D110" s="15"/>
      <c r="E110" s="56"/>
      <c r="F110" s="15"/>
    </row>
    <row r="111" spans="1:6" ht="15.75">
      <c r="A111" s="41" t="s">
        <v>110</v>
      </c>
      <c r="B111" s="15"/>
      <c r="C111" s="15"/>
      <c r="D111" s="15"/>
      <c r="E111" s="56"/>
      <c r="F111" s="15"/>
    </row>
    <row r="112" spans="1:6" ht="15.75">
      <c r="A112" s="44" t="s">
        <v>226</v>
      </c>
      <c r="B112" s="15"/>
      <c r="C112" s="15"/>
      <c r="D112" s="15"/>
      <c r="E112" s="56"/>
      <c r="F112" s="15"/>
    </row>
    <row r="113" spans="1:6" ht="15.75">
      <c r="A113" s="15"/>
      <c r="B113" s="15"/>
      <c r="C113" s="15"/>
      <c r="D113" s="15"/>
      <c r="E113" s="56"/>
      <c r="F113" s="15"/>
    </row>
    <row r="114" spans="1:6" ht="15.75">
      <c r="A114" s="15"/>
      <c r="B114" s="15"/>
      <c r="C114" s="15"/>
      <c r="D114" s="15"/>
      <c r="E114" s="56"/>
      <c r="F114" s="15"/>
    </row>
    <row r="115" spans="1:8" ht="15.75">
      <c r="A115" s="15"/>
      <c r="B115" s="15"/>
      <c r="C115" s="15"/>
      <c r="D115" s="112" t="s">
        <v>240</v>
      </c>
      <c r="E115" s="108"/>
      <c r="F115" s="85" t="s">
        <v>241</v>
      </c>
      <c r="G115" s="34"/>
      <c r="H115" s="34"/>
    </row>
    <row r="116" spans="1:8" ht="15.75">
      <c r="A116" s="17" t="s">
        <v>4</v>
      </c>
      <c r="B116" s="15" t="s">
        <v>88</v>
      </c>
      <c r="C116" s="15"/>
      <c r="D116" s="106" t="s">
        <v>40</v>
      </c>
      <c r="E116" s="57"/>
      <c r="F116" s="106" t="s">
        <v>40</v>
      </c>
      <c r="G116" s="34"/>
      <c r="H116" s="34"/>
    </row>
    <row r="117" spans="1:8" ht="15.75">
      <c r="A117" s="15"/>
      <c r="B117" s="15"/>
      <c r="C117" s="15"/>
      <c r="D117" s="15"/>
      <c r="E117" s="19"/>
      <c r="F117" s="19"/>
      <c r="G117" s="34"/>
      <c r="H117" s="34"/>
    </row>
    <row r="118" spans="1:8" ht="15.75">
      <c r="A118" s="15"/>
      <c r="B118" s="15" t="s">
        <v>87</v>
      </c>
      <c r="C118" s="15"/>
      <c r="D118" s="15">
        <v>63973</v>
      </c>
      <c r="E118" s="19"/>
      <c r="F118" s="19">
        <v>117153</v>
      </c>
      <c r="G118" s="19"/>
      <c r="H118" s="34"/>
    </row>
    <row r="119" spans="1:8" ht="15.75">
      <c r="A119" s="23" t="s">
        <v>3</v>
      </c>
      <c r="B119" s="15" t="s">
        <v>89</v>
      </c>
      <c r="C119" s="15"/>
      <c r="D119" s="19">
        <v>-9026</v>
      </c>
      <c r="E119" s="19"/>
      <c r="F119" s="19">
        <v>-7992</v>
      </c>
      <c r="G119" s="19"/>
      <c r="H119" s="34"/>
    </row>
    <row r="120" spans="1:8" ht="15.75">
      <c r="A120" s="23"/>
      <c r="B120" s="15" t="s">
        <v>90</v>
      </c>
      <c r="C120" s="15"/>
      <c r="D120" s="21">
        <v>158337</v>
      </c>
      <c r="E120" s="19"/>
      <c r="F120" s="21">
        <v>117339</v>
      </c>
      <c r="G120" s="19"/>
      <c r="H120" s="34"/>
    </row>
    <row r="121" spans="1:8" ht="15.75">
      <c r="A121" s="15"/>
      <c r="B121" s="15"/>
      <c r="C121" s="15"/>
      <c r="D121" s="15"/>
      <c r="E121" s="19"/>
      <c r="F121" s="19"/>
      <c r="G121" s="34"/>
      <c r="H121" s="34"/>
    </row>
    <row r="122" spans="1:8" ht="15.75">
      <c r="A122" s="15"/>
      <c r="B122" s="15"/>
      <c r="C122" s="15"/>
      <c r="D122" s="19">
        <f>SUM(D118:D120)</f>
        <v>213284</v>
      </c>
      <c r="E122" s="19"/>
      <c r="F122" s="19">
        <f>SUM(F118:F120)</f>
        <v>226500</v>
      </c>
      <c r="G122" s="19"/>
      <c r="H122" s="34"/>
    </row>
    <row r="123" spans="1:8" ht="15.75">
      <c r="A123" s="15"/>
      <c r="B123" s="15" t="s">
        <v>91</v>
      </c>
      <c r="C123" s="15"/>
      <c r="D123" s="21">
        <v>-16298</v>
      </c>
      <c r="E123" s="19"/>
      <c r="F123" s="21">
        <v>-12461</v>
      </c>
      <c r="G123" s="19"/>
      <c r="H123" s="34"/>
    </row>
    <row r="124" spans="1:8" ht="15.75">
      <c r="A124" s="15"/>
      <c r="B124" s="15"/>
      <c r="C124" s="15"/>
      <c r="D124" s="19"/>
      <c r="E124" s="19"/>
      <c r="F124" s="19"/>
      <c r="G124" s="19"/>
      <c r="H124" s="34"/>
    </row>
    <row r="125" spans="1:8" ht="16.5" thickBot="1">
      <c r="A125" s="15"/>
      <c r="B125" s="15"/>
      <c r="C125" s="15"/>
      <c r="D125" s="22">
        <f>SUM(D122:D123)</f>
        <v>196986</v>
      </c>
      <c r="E125" s="19"/>
      <c r="F125" s="22">
        <f>SUM(F122:F123)</f>
        <v>214039</v>
      </c>
      <c r="G125" s="19"/>
      <c r="H125" s="34"/>
    </row>
    <row r="126" spans="1:8" ht="16.5" thickTop="1">
      <c r="A126" s="15"/>
      <c r="B126" s="15"/>
      <c r="C126" s="15"/>
      <c r="D126" s="15"/>
      <c r="E126" s="19"/>
      <c r="F126" s="19"/>
      <c r="G126" s="34"/>
      <c r="H126" s="34"/>
    </row>
    <row r="127" spans="1:6" ht="15.75">
      <c r="A127" s="26"/>
      <c r="C127" s="15"/>
      <c r="D127" s="19"/>
      <c r="E127" s="57"/>
      <c r="F127" s="19"/>
    </row>
    <row r="128" spans="1:6" ht="15.75">
      <c r="A128" s="15"/>
      <c r="B128" s="15"/>
      <c r="C128" s="15"/>
      <c r="D128" s="19"/>
      <c r="E128" s="57"/>
      <c r="F128" s="19"/>
    </row>
    <row r="129" spans="1:6" ht="15.75">
      <c r="A129" s="15"/>
      <c r="B129" s="15"/>
      <c r="C129" s="15"/>
      <c r="D129" s="19"/>
      <c r="E129" s="57"/>
      <c r="F129" s="15"/>
    </row>
    <row r="130" spans="1:6" ht="15.75">
      <c r="A130" s="15"/>
      <c r="B130" s="15"/>
      <c r="C130" s="15"/>
      <c r="D130" s="19"/>
      <c r="E130" s="57"/>
      <c r="F130" s="15"/>
    </row>
    <row r="131" spans="1:6" ht="15.75">
      <c r="A131" s="15"/>
      <c r="B131" s="15"/>
      <c r="C131" s="15"/>
      <c r="D131" s="19"/>
      <c r="E131" s="57"/>
      <c r="F131" s="15"/>
    </row>
    <row r="132" spans="1:6" ht="15.75">
      <c r="A132" s="15"/>
      <c r="B132" s="15"/>
      <c r="C132" s="15"/>
      <c r="D132" s="19"/>
      <c r="E132" s="57"/>
      <c r="F132" s="15"/>
    </row>
    <row r="133" spans="1:6" ht="15.75">
      <c r="A133" s="15"/>
      <c r="B133" s="15"/>
      <c r="C133" s="15"/>
      <c r="D133" s="19"/>
      <c r="E133" s="57"/>
      <c r="F133" s="15"/>
    </row>
    <row r="134" spans="1:6" ht="15.75">
      <c r="A134" s="15"/>
      <c r="B134" s="15"/>
      <c r="C134" s="15"/>
      <c r="D134" s="15"/>
      <c r="E134" s="56"/>
      <c r="F134" s="15"/>
    </row>
    <row r="135" spans="1:6" ht="15.75">
      <c r="A135" s="15"/>
      <c r="B135" s="15"/>
      <c r="C135" s="15"/>
      <c r="D135" s="15"/>
      <c r="E135" s="56"/>
      <c r="F135" s="15"/>
    </row>
    <row r="136" spans="1:6" ht="15.75">
      <c r="A136" s="15"/>
      <c r="B136" s="15"/>
      <c r="C136" s="48"/>
      <c r="D136" s="15"/>
      <c r="E136" s="56"/>
      <c r="F136" s="48"/>
    </row>
    <row r="137" spans="1:6" ht="15.75">
      <c r="A137" s="15"/>
      <c r="B137" s="15"/>
      <c r="C137" s="15"/>
      <c r="D137" s="15"/>
      <c r="E137" s="56"/>
      <c r="F137" s="15"/>
    </row>
    <row r="138" spans="1:6" ht="15.75">
      <c r="A138" s="15"/>
      <c r="B138" s="15"/>
      <c r="C138" s="15"/>
      <c r="D138" s="15"/>
      <c r="E138" s="56"/>
      <c r="F138" s="15"/>
    </row>
    <row r="139" spans="1:6" ht="15.75">
      <c r="A139" s="15"/>
      <c r="B139" s="15"/>
      <c r="C139" s="15"/>
      <c r="D139" s="15"/>
      <c r="E139" s="56"/>
      <c r="F139" s="15"/>
    </row>
    <row r="140" spans="1:6" ht="15.75">
      <c r="A140" s="15"/>
      <c r="B140" s="15"/>
      <c r="C140" s="15"/>
      <c r="D140" s="15"/>
      <c r="E140" s="56"/>
      <c r="F140" s="15"/>
    </row>
    <row r="141" spans="1:6" ht="15.75">
      <c r="A141" s="15"/>
      <c r="B141" s="15"/>
      <c r="C141" s="15"/>
      <c r="D141" s="15"/>
      <c r="E141" s="56"/>
      <c r="F141" s="15"/>
    </row>
    <row r="142" spans="1:6" ht="15.75">
      <c r="A142" s="15"/>
      <c r="B142" s="15"/>
      <c r="C142" s="15"/>
      <c r="D142" s="15"/>
      <c r="E142" s="56"/>
      <c r="F142" s="15"/>
    </row>
    <row r="143" spans="1:6" ht="15.75">
      <c r="A143" s="15"/>
      <c r="B143" s="15"/>
      <c r="C143" s="15"/>
      <c r="D143" s="15"/>
      <c r="E143" s="56"/>
      <c r="F143" s="15"/>
    </row>
    <row r="144" spans="1:6" ht="15.75">
      <c r="A144" s="15"/>
      <c r="B144" s="15"/>
      <c r="C144" s="15"/>
      <c r="D144" s="15"/>
      <c r="E144" s="56"/>
      <c r="F144" s="15"/>
    </row>
    <row r="145" spans="1:6" ht="15.75">
      <c r="A145" s="15"/>
      <c r="B145" s="15"/>
      <c r="C145" s="15"/>
      <c r="D145" s="15"/>
      <c r="E145" s="56"/>
      <c r="F145" s="15"/>
    </row>
    <row r="146" spans="1:6" ht="15.75">
      <c r="A146" s="15"/>
      <c r="B146" s="15"/>
      <c r="C146" s="15"/>
      <c r="D146" s="15"/>
      <c r="E146" s="56"/>
      <c r="F146" s="15"/>
    </row>
    <row r="147" spans="1:6" ht="15.75">
      <c r="A147" s="15"/>
      <c r="B147" s="15"/>
      <c r="C147" s="15"/>
      <c r="D147" s="15"/>
      <c r="E147" s="56"/>
      <c r="F147" s="15"/>
    </row>
    <row r="148" spans="1:6" ht="15.75">
      <c r="A148" s="15"/>
      <c r="B148" s="15"/>
      <c r="C148" s="15"/>
      <c r="D148" s="15"/>
      <c r="E148" s="56"/>
      <c r="F148" s="15"/>
    </row>
    <row r="149" spans="1:6" ht="15.75">
      <c r="A149" s="15"/>
      <c r="B149" s="15"/>
      <c r="C149" s="15"/>
      <c r="D149" s="15"/>
      <c r="E149" s="56"/>
      <c r="F149" s="15"/>
    </row>
    <row r="150" spans="1:6" ht="15.75">
      <c r="A150" s="15"/>
      <c r="B150" s="15"/>
      <c r="C150" s="15"/>
      <c r="D150" s="15"/>
      <c r="E150" s="56"/>
      <c r="F150" s="15"/>
    </row>
    <row r="151" spans="1:6" ht="15.75">
      <c r="A151" s="15"/>
      <c r="B151" s="15"/>
      <c r="C151" s="15"/>
      <c r="D151" s="15"/>
      <c r="E151" s="56"/>
      <c r="F151" s="15"/>
    </row>
    <row r="152" spans="1:6" ht="15.75">
      <c r="A152" s="15"/>
      <c r="B152" s="15"/>
      <c r="C152" s="15"/>
      <c r="D152" s="15"/>
      <c r="E152" s="56"/>
      <c r="F152" s="15"/>
    </row>
    <row r="153" spans="1:6" ht="15.75">
      <c r="A153" s="15"/>
      <c r="B153" s="15"/>
      <c r="C153" s="15"/>
      <c r="D153" s="15"/>
      <c r="E153" s="56"/>
      <c r="F153" s="15"/>
    </row>
    <row r="154" spans="1:6" ht="15.75">
      <c r="A154" s="15"/>
      <c r="B154" s="15"/>
      <c r="C154" s="15"/>
      <c r="D154" s="15"/>
      <c r="E154" s="56"/>
      <c r="F154" s="15"/>
    </row>
    <row r="155" spans="1:6" ht="15.75">
      <c r="A155" s="15"/>
      <c r="B155" s="15"/>
      <c r="C155" s="15"/>
      <c r="D155" s="15"/>
      <c r="E155" s="56"/>
      <c r="F155" s="15"/>
    </row>
    <row r="156" spans="1:6" ht="15.75">
      <c r="A156" s="15"/>
      <c r="B156" s="15"/>
      <c r="C156" s="15"/>
      <c r="D156" s="15"/>
      <c r="E156" s="56"/>
      <c r="F156" s="15"/>
    </row>
    <row r="157" spans="1:6" ht="15.75">
      <c r="A157" s="15"/>
      <c r="B157" s="15"/>
      <c r="C157" s="15"/>
      <c r="D157" s="15"/>
      <c r="E157" s="56"/>
      <c r="F157" s="15"/>
    </row>
    <row r="158" spans="1:6" ht="15.75">
      <c r="A158" s="15"/>
      <c r="B158" s="15"/>
      <c r="C158" s="15"/>
      <c r="D158" s="15"/>
      <c r="E158" s="56"/>
      <c r="F158" s="15"/>
    </row>
    <row r="159" spans="1:6" ht="15.75">
      <c r="A159" s="15"/>
      <c r="B159" s="15"/>
      <c r="C159" s="15"/>
      <c r="D159" s="15"/>
      <c r="E159" s="56"/>
      <c r="F159" s="15"/>
    </row>
    <row r="160" spans="1:6" ht="15.75">
      <c r="A160" s="15"/>
      <c r="B160" s="15"/>
      <c r="C160" s="15"/>
      <c r="D160" s="15"/>
      <c r="E160" s="56"/>
      <c r="F160" s="15"/>
    </row>
    <row r="161" spans="1:6" ht="15.75">
      <c r="A161" s="15"/>
      <c r="B161" s="15"/>
      <c r="C161" s="15"/>
      <c r="D161" s="15"/>
      <c r="E161" s="56"/>
      <c r="F161" s="15"/>
    </row>
    <row r="162" spans="1:6" ht="15.75">
      <c r="A162" s="15"/>
      <c r="B162" s="15"/>
      <c r="C162" s="15"/>
      <c r="D162" s="15"/>
      <c r="E162" s="56"/>
      <c r="F162" s="15"/>
    </row>
    <row r="163" spans="1:6" ht="15.75">
      <c r="A163" s="15"/>
      <c r="B163" s="15"/>
      <c r="C163" s="15"/>
      <c r="D163" s="15"/>
      <c r="E163" s="56"/>
      <c r="F163" s="15"/>
    </row>
    <row r="164" spans="1:6" ht="15.75">
      <c r="A164" s="15"/>
      <c r="B164" s="15"/>
      <c r="C164" s="15"/>
      <c r="D164" s="15"/>
      <c r="E164" s="56"/>
      <c r="F164" s="15"/>
    </row>
    <row r="165" spans="1:6" ht="15.75">
      <c r="A165" s="15"/>
      <c r="B165" s="15"/>
      <c r="C165" s="15"/>
      <c r="D165" s="15"/>
      <c r="E165" s="56"/>
      <c r="F165" s="15"/>
    </row>
    <row r="166" spans="1:6" ht="15.75">
      <c r="A166" s="15"/>
      <c r="B166" s="15"/>
      <c r="C166" s="15"/>
      <c r="D166" s="15"/>
      <c r="E166" s="56"/>
      <c r="F166" s="15"/>
    </row>
    <row r="167" spans="1:6" ht="15.75">
      <c r="A167" s="15"/>
      <c r="B167" s="15"/>
      <c r="C167" s="15"/>
      <c r="D167" s="15"/>
      <c r="E167" s="56"/>
      <c r="F167" s="15"/>
    </row>
    <row r="168" spans="1:6" ht="15.75">
      <c r="A168" s="15"/>
      <c r="B168" s="15"/>
      <c r="C168" s="15"/>
      <c r="D168" s="15"/>
      <c r="E168" s="56"/>
      <c r="F168" s="15"/>
    </row>
    <row r="169" spans="1:6" ht="15.75">
      <c r="A169" s="15"/>
      <c r="B169" s="15"/>
      <c r="C169" s="15"/>
      <c r="D169" s="15"/>
      <c r="E169" s="56"/>
      <c r="F169" s="15"/>
    </row>
    <row r="170" spans="1:6" ht="15.75">
      <c r="A170" s="15"/>
      <c r="B170" s="15"/>
      <c r="C170" s="15"/>
      <c r="D170" s="15"/>
      <c r="E170" s="56"/>
      <c r="F170" s="15"/>
    </row>
    <row r="171" spans="1:6" ht="15.75">
      <c r="A171" s="15"/>
      <c r="B171" s="15"/>
      <c r="C171" s="15"/>
      <c r="D171" s="15"/>
      <c r="E171" s="56"/>
      <c r="F171" s="15"/>
    </row>
    <row r="172" spans="1:6" ht="15.75">
      <c r="A172" s="15"/>
      <c r="B172" s="15"/>
      <c r="C172" s="15"/>
      <c r="D172" s="15"/>
      <c r="E172" s="56"/>
      <c r="F172" s="15"/>
    </row>
    <row r="173" spans="1:6" ht="15.75">
      <c r="A173" s="15"/>
      <c r="B173" s="15"/>
      <c r="C173" s="15"/>
      <c r="D173" s="15"/>
      <c r="E173" s="56"/>
      <c r="F173" s="15"/>
    </row>
    <row r="174" spans="1:6" ht="15.75">
      <c r="A174" s="15"/>
      <c r="B174" s="15"/>
      <c r="C174" s="15"/>
      <c r="D174" s="15"/>
      <c r="E174" s="56"/>
      <c r="F174" s="15"/>
    </row>
    <row r="175" spans="1:6" ht="15.75">
      <c r="A175" s="15"/>
      <c r="B175" s="15"/>
      <c r="C175" s="15"/>
      <c r="D175" s="15"/>
      <c r="E175" s="56"/>
      <c r="F175" s="15"/>
    </row>
    <row r="176" spans="1:6" ht="15.75">
      <c r="A176" s="15"/>
      <c r="B176" s="15"/>
      <c r="C176" s="15"/>
      <c r="D176" s="15"/>
      <c r="E176" s="56"/>
      <c r="F176" s="15"/>
    </row>
    <row r="177" spans="1:6" ht="15.75">
      <c r="A177" s="15"/>
      <c r="B177" s="15"/>
      <c r="C177" s="15"/>
      <c r="D177" s="15"/>
      <c r="E177" s="56"/>
      <c r="F177" s="15"/>
    </row>
    <row r="178" spans="1:6" ht="15.75">
      <c r="A178" s="15"/>
      <c r="B178" s="15"/>
      <c r="C178" s="15"/>
      <c r="D178" s="15"/>
      <c r="E178" s="56"/>
      <c r="F178" s="15"/>
    </row>
    <row r="179" spans="1:6" ht="15.75">
      <c r="A179" s="15"/>
      <c r="B179" s="15"/>
      <c r="C179" s="15"/>
      <c r="D179" s="15"/>
      <c r="E179" s="56"/>
      <c r="F179" s="15"/>
    </row>
    <row r="180" spans="1:6" ht="15.75">
      <c r="A180" s="15"/>
      <c r="B180" s="15"/>
      <c r="C180" s="15"/>
      <c r="D180" s="15"/>
      <c r="E180" s="56"/>
      <c r="F180" s="15"/>
    </row>
    <row r="181" spans="1:6" ht="15.75">
      <c r="A181" s="15"/>
      <c r="B181" s="15"/>
      <c r="C181" s="15"/>
      <c r="D181" s="15"/>
      <c r="E181" s="56"/>
      <c r="F181" s="15"/>
    </row>
    <row r="182" spans="1:6" ht="15.75">
      <c r="A182" s="15"/>
      <c r="B182" s="15"/>
      <c r="C182" s="15"/>
      <c r="D182" s="15"/>
      <c r="E182" s="56"/>
      <c r="F182" s="15"/>
    </row>
  </sheetData>
  <mergeCells count="1">
    <mergeCell ref="D7:F7"/>
  </mergeCells>
  <printOptions/>
  <pageMargins left="0.75" right="0" top="0.75" bottom="0" header="0" footer="0.5"/>
  <pageSetup firstPageNumber="5" useFirstPageNumber="1" horizontalDpi="600" verticalDpi="600" orientation="portrait" paperSize="9" r:id="rId2"/>
  <headerFooter alignWithMargins="0">
    <oddFooter>&amp;C&amp;"Times New Roman,Regular"&amp;12&amp;P</oddFooter>
  </headerFooter>
  <rowBreaks count="1" manualBreakCount="1">
    <brk id="86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9">
      <selection activeCell="D14" sqref="D14"/>
    </sheetView>
  </sheetViews>
  <sheetFormatPr defaultColWidth="9.140625" defaultRowHeight="12.75"/>
  <cols>
    <col min="1" max="1" width="35.00390625" style="12" customWidth="1"/>
    <col min="2" max="2" width="17.421875" style="12" customWidth="1"/>
    <col min="3" max="3" width="2.7109375" style="12" customWidth="1"/>
    <col min="4" max="4" width="22.421875" style="12" customWidth="1"/>
    <col min="5" max="5" width="2.7109375" style="12" customWidth="1"/>
    <col min="6" max="6" width="17.00390625" style="12" customWidth="1"/>
    <col min="7" max="7" width="2.7109375" style="12" customWidth="1"/>
    <col min="8" max="8" width="20.00390625" style="12" customWidth="1"/>
    <col min="9" max="16384" width="9.140625" style="12" customWidth="1"/>
  </cols>
  <sheetData>
    <row r="1" ht="15.75">
      <c r="A1" s="11" t="s">
        <v>21</v>
      </c>
    </row>
    <row r="2" ht="15.75">
      <c r="A2" s="11" t="s">
        <v>106</v>
      </c>
    </row>
    <row r="4" spans="2:8" ht="15.75">
      <c r="B4" s="129" t="s">
        <v>94</v>
      </c>
      <c r="C4" s="129"/>
      <c r="D4" s="129"/>
      <c r="E4" s="129"/>
      <c r="F4" s="129"/>
      <c r="G4" s="129"/>
      <c r="H4" s="129"/>
    </row>
    <row r="5" spans="2:8" ht="15.75">
      <c r="B5" s="129" t="s">
        <v>243</v>
      </c>
      <c r="C5" s="129"/>
      <c r="D5" s="129"/>
      <c r="E5" s="129"/>
      <c r="F5" s="129"/>
      <c r="G5" s="129"/>
      <c r="H5" s="129"/>
    </row>
    <row r="6" spans="2:8" ht="15.75">
      <c r="B6" s="31"/>
      <c r="C6" s="31"/>
      <c r="D6" s="31"/>
      <c r="E6" s="31"/>
      <c r="F6" s="31"/>
      <c r="G6" s="31"/>
      <c r="H6" s="31"/>
    </row>
    <row r="7" spans="2:8" ht="15.75">
      <c r="B7" s="130" t="s">
        <v>95</v>
      </c>
      <c r="C7" s="130"/>
      <c r="D7" s="130"/>
      <c r="E7" s="2"/>
      <c r="F7" s="130" t="s">
        <v>96</v>
      </c>
      <c r="G7" s="130"/>
      <c r="H7" s="130"/>
    </row>
    <row r="8" spans="2:8" ht="15.75">
      <c r="B8" s="3" t="s">
        <v>0</v>
      </c>
      <c r="C8" s="3"/>
      <c r="D8" s="3" t="s">
        <v>99</v>
      </c>
      <c r="E8" s="2"/>
      <c r="F8" s="3" t="s">
        <v>0</v>
      </c>
      <c r="G8" s="2"/>
      <c r="H8" s="3" t="s">
        <v>99</v>
      </c>
    </row>
    <row r="9" spans="2:8" ht="15.75">
      <c r="B9" s="3" t="s">
        <v>97</v>
      </c>
      <c r="C9" s="3"/>
      <c r="D9" s="3" t="s">
        <v>98</v>
      </c>
      <c r="E9" s="9"/>
      <c r="F9" s="3" t="s">
        <v>97</v>
      </c>
      <c r="G9" s="2"/>
      <c r="H9" s="3" t="s">
        <v>98</v>
      </c>
    </row>
    <row r="10" spans="2:8" ht="15.75">
      <c r="B10" s="3" t="s">
        <v>1</v>
      </c>
      <c r="C10" s="3"/>
      <c r="D10" s="3" t="s">
        <v>1</v>
      </c>
      <c r="E10" s="9"/>
      <c r="F10" s="3" t="s">
        <v>100</v>
      </c>
      <c r="G10" s="2"/>
      <c r="H10" s="3" t="s">
        <v>101</v>
      </c>
    </row>
    <row r="11" spans="2:8" ht="15.75">
      <c r="B11" s="10" t="s">
        <v>233</v>
      </c>
      <c r="C11" s="10"/>
      <c r="D11" s="10" t="s">
        <v>239</v>
      </c>
      <c r="E11" s="9"/>
      <c r="F11" s="10" t="s">
        <v>233</v>
      </c>
      <c r="G11" s="10"/>
      <c r="H11" s="10" t="s">
        <v>239</v>
      </c>
    </row>
    <row r="12" spans="2:8" ht="15.75">
      <c r="B12" s="3" t="s">
        <v>2</v>
      </c>
      <c r="C12" s="3"/>
      <c r="D12" s="3" t="s">
        <v>2</v>
      </c>
      <c r="E12" s="9"/>
      <c r="F12" s="3" t="s">
        <v>2</v>
      </c>
      <c r="G12" s="2"/>
      <c r="H12" s="3" t="s">
        <v>2</v>
      </c>
    </row>
    <row r="14" spans="1:8" ht="15.75">
      <c r="A14" s="12" t="s">
        <v>22</v>
      </c>
      <c r="B14" s="27">
        <f>pl!E15</f>
        <v>223527</v>
      </c>
      <c r="C14" s="27"/>
      <c r="D14" s="27">
        <f>pl!G15</f>
        <v>358037</v>
      </c>
      <c r="E14" s="27"/>
      <c r="F14" s="27">
        <f>pl!I15</f>
        <v>414789</v>
      </c>
      <c r="G14" s="127"/>
      <c r="H14" s="27">
        <f>pl!K15</f>
        <v>696129</v>
      </c>
    </row>
    <row r="15" spans="2:8" ht="15.75">
      <c r="B15" s="13"/>
      <c r="C15" s="13"/>
      <c r="D15" s="13"/>
      <c r="E15" s="13"/>
      <c r="F15" s="13"/>
      <c r="G15" s="13"/>
      <c r="H15" s="13"/>
    </row>
    <row r="16" spans="1:8" ht="15.75">
      <c r="A16" s="12" t="s">
        <v>251</v>
      </c>
      <c r="B16" s="28">
        <f>pl!E30</f>
        <v>6302</v>
      </c>
      <c r="C16" s="28"/>
      <c r="D16" s="28">
        <f>pl!G30</f>
        <v>-2923</v>
      </c>
      <c r="E16" s="28"/>
      <c r="F16" s="28">
        <f>pl!I30</f>
        <v>8378</v>
      </c>
      <c r="G16" s="13"/>
      <c r="H16" s="27">
        <f>pl!K30</f>
        <v>161358</v>
      </c>
    </row>
    <row r="17" spans="2:8" ht="15.75">
      <c r="B17" s="13"/>
      <c r="C17" s="13"/>
      <c r="D17" s="13"/>
      <c r="E17" s="13"/>
      <c r="F17" s="13"/>
      <c r="G17" s="13"/>
      <c r="H17" s="13"/>
    </row>
    <row r="18" spans="1:8" ht="15.75">
      <c r="A18" s="12" t="s">
        <v>244</v>
      </c>
      <c r="B18" s="13">
        <f>pl!E34</f>
        <v>6941</v>
      </c>
      <c r="C18" s="13"/>
      <c r="D18" s="13">
        <f>pl!G34</f>
        <v>-7784</v>
      </c>
      <c r="E18" s="13"/>
      <c r="F18" s="13">
        <f>pl!I34</f>
        <v>8607</v>
      </c>
      <c r="G18" s="13"/>
      <c r="H18" s="13">
        <f>pl!K34</f>
        <v>122575</v>
      </c>
    </row>
    <row r="19" spans="2:8" ht="15.75">
      <c r="B19" s="13"/>
      <c r="C19" s="13"/>
      <c r="D19" s="13"/>
      <c r="E19" s="13"/>
      <c r="F19" s="13"/>
      <c r="G19" s="13"/>
      <c r="H19" s="13"/>
    </row>
    <row r="20" spans="1:8" ht="15.75">
      <c r="A20" s="12" t="s">
        <v>245</v>
      </c>
      <c r="B20" s="13"/>
      <c r="C20" s="13"/>
      <c r="D20" s="13"/>
      <c r="E20" s="13"/>
      <c r="F20" s="13"/>
      <c r="G20" s="13"/>
      <c r="H20" s="13"/>
    </row>
    <row r="21" spans="1:8" ht="15.75">
      <c r="A21" s="12" t="s">
        <v>246</v>
      </c>
      <c r="B21" s="13">
        <f>pl!E38</f>
        <v>5258</v>
      </c>
      <c r="C21" s="13"/>
      <c r="D21" s="13">
        <f>pl!G38</f>
        <v>-10687</v>
      </c>
      <c r="E21" s="13"/>
      <c r="F21" s="13">
        <f>pl!I38</f>
        <v>6193</v>
      </c>
      <c r="G21" s="13"/>
      <c r="H21" s="13">
        <f>pl!K38</f>
        <v>117304</v>
      </c>
    </row>
    <row r="22" spans="2:8" ht="15.75">
      <c r="B22" s="13"/>
      <c r="C22" s="13"/>
      <c r="D22" s="13"/>
      <c r="E22" s="13"/>
      <c r="F22" s="13"/>
      <c r="G22" s="13"/>
      <c r="H22" s="13"/>
    </row>
    <row r="23" spans="1:8" ht="15.75">
      <c r="A23" s="12" t="s">
        <v>255</v>
      </c>
      <c r="B23" s="29">
        <f>pl!E47</f>
        <v>0.4399657647727457</v>
      </c>
      <c r="C23" s="29"/>
      <c r="D23" s="29">
        <f>pl!G47</f>
        <v>-0.8515730697675027</v>
      </c>
      <c r="E23" s="29"/>
      <c r="F23" s="29">
        <f>pl!I47</f>
        <v>0.5182023547427946</v>
      </c>
      <c r="G23" s="13"/>
      <c r="H23" s="29">
        <f>pl!K47</f>
        <v>9.347143948349128</v>
      </c>
    </row>
    <row r="24" spans="2:8" ht="15.75">
      <c r="B24" s="13"/>
      <c r="C24" s="13"/>
      <c r="D24" s="13"/>
      <c r="E24" s="13"/>
      <c r="F24" s="13"/>
      <c r="G24" s="13"/>
      <c r="H24" s="13"/>
    </row>
    <row r="25" spans="1:8" ht="15.75">
      <c r="A25" s="12" t="s">
        <v>247</v>
      </c>
      <c r="B25" s="13"/>
      <c r="C25" s="13"/>
      <c r="D25" s="13"/>
      <c r="E25" s="13"/>
      <c r="F25" s="13"/>
      <c r="G25" s="13"/>
      <c r="H25" s="13"/>
    </row>
    <row r="26" spans="1:8" ht="15.75">
      <c r="A26" s="12" t="s">
        <v>248</v>
      </c>
      <c r="B26" s="13">
        <v>0</v>
      </c>
      <c r="C26" s="13"/>
      <c r="D26" s="13">
        <v>0</v>
      </c>
      <c r="E26" s="13"/>
      <c r="F26" s="13">
        <v>0</v>
      </c>
      <c r="G26" s="13"/>
      <c r="H26" s="13">
        <v>0</v>
      </c>
    </row>
    <row r="27" spans="2:8" ht="15.75">
      <c r="B27" s="13"/>
      <c r="C27" s="13"/>
      <c r="D27" s="13"/>
      <c r="E27" s="13"/>
      <c r="F27" s="13"/>
      <c r="G27" s="13"/>
      <c r="H27" s="13"/>
    </row>
    <row r="28" spans="2:8" ht="15.75">
      <c r="B28" s="30" t="s">
        <v>102</v>
      </c>
      <c r="C28" s="79"/>
      <c r="D28" s="30" t="s">
        <v>103</v>
      </c>
      <c r="E28" s="13"/>
      <c r="F28" s="13"/>
      <c r="G28" s="13"/>
      <c r="H28" s="13"/>
    </row>
    <row r="29" spans="2:8" ht="15.75">
      <c r="B29" s="30" t="s">
        <v>0</v>
      </c>
      <c r="C29" s="79"/>
      <c r="D29" s="30" t="s">
        <v>104</v>
      </c>
      <c r="E29" s="13"/>
      <c r="F29" s="13"/>
      <c r="G29" s="13"/>
      <c r="H29" s="13"/>
    </row>
    <row r="30" spans="2:8" ht="15.75">
      <c r="B30" s="30" t="s">
        <v>1</v>
      </c>
      <c r="C30" s="79"/>
      <c r="D30" s="30" t="s">
        <v>105</v>
      </c>
      <c r="E30" s="13"/>
      <c r="F30" s="13"/>
      <c r="G30" s="13"/>
      <c r="H30" s="13"/>
    </row>
    <row r="31" spans="2:8" ht="15.75">
      <c r="B31" s="30"/>
      <c r="C31" s="79"/>
      <c r="D31" s="30"/>
      <c r="E31" s="13"/>
      <c r="F31" s="13"/>
      <c r="G31" s="13"/>
      <c r="H31" s="13"/>
    </row>
    <row r="32" spans="1:8" ht="15.75">
      <c r="A32" s="12" t="s">
        <v>173</v>
      </c>
      <c r="B32" s="29">
        <f>'bs'!E75</f>
        <v>1.7112293380069117</v>
      </c>
      <c r="C32" s="13"/>
      <c r="D32" s="29">
        <f>'bs'!G75</f>
        <v>1.631753269525914</v>
      </c>
      <c r="E32" s="13"/>
      <c r="F32" s="13"/>
      <c r="G32" s="13"/>
      <c r="H32" s="13"/>
    </row>
  </sheetData>
  <mergeCells count="4">
    <mergeCell ref="B7:D7"/>
    <mergeCell ref="F7:H7"/>
    <mergeCell ref="B4:H4"/>
    <mergeCell ref="B5:H5"/>
  </mergeCells>
  <printOptions/>
  <pageMargins left="0.75" right="0" top="0.67" bottom="0.45" header="0.5" footer="0.25"/>
  <pageSetup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A6" sqref="A6"/>
    </sheetView>
  </sheetViews>
  <sheetFormatPr defaultColWidth="9.140625" defaultRowHeight="12.75"/>
  <cols>
    <col min="1" max="1" width="31.00390625" style="12" customWidth="1"/>
    <col min="2" max="2" width="17.421875" style="12" customWidth="1"/>
    <col min="3" max="3" width="2.7109375" style="12" customWidth="1"/>
    <col min="4" max="4" width="22.421875" style="12" customWidth="1"/>
    <col min="5" max="5" width="2.7109375" style="12" customWidth="1"/>
    <col min="6" max="6" width="17.00390625" style="12" customWidth="1"/>
    <col min="7" max="7" width="2.7109375" style="51" customWidth="1"/>
    <col min="8" max="8" width="20.00390625" style="12" customWidth="1"/>
    <col min="9" max="16384" width="9.140625" style="12" customWidth="1"/>
  </cols>
  <sheetData>
    <row r="1" ht="15.75">
      <c r="A1" s="11" t="s">
        <v>21</v>
      </c>
    </row>
    <row r="2" ht="15.75">
      <c r="A2" s="11" t="s">
        <v>125</v>
      </c>
    </row>
    <row r="4" spans="2:8" ht="15.75">
      <c r="B4" s="129" t="s">
        <v>126</v>
      </c>
      <c r="C4" s="129"/>
      <c r="D4" s="129"/>
      <c r="E4" s="129"/>
      <c r="F4" s="129"/>
      <c r="G4" s="129"/>
      <c r="H4" s="129"/>
    </row>
    <row r="5" spans="2:8" ht="15.75">
      <c r="B5" s="129" t="s">
        <v>256</v>
      </c>
      <c r="C5" s="129"/>
      <c r="D5" s="129"/>
      <c r="E5" s="129"/>
      <c r="F5" s="129"/>
      <c r="G5" s="129"/>
      <c r="H5" s="129"/>
    </row>
    <row r="6" spans="2:8" ht="15.75">
      <c r="B6" s="31"/>
      <c r="C6" s="31"/>
      <c r="D6" s="31"/>
      <c r="E6" s="31"/>
      <c r="F6" s="31"/>
      <c r="G6" s="31"/>
      <c r="H6" s="31"/>
    </row>
    <row r="7" spans="2:8" ht="15.75">
      <c r="B7" s="130" t="s">
        <v>95</v>
      </c>
      <c r="C7" s="130"/>
      <c r="D7" s="130"/>
      <c r="E7" s="2"/>
      <c r="F7" s="130" t="s">
        <v>96</v>
      </c>
      <c r="G7" s="130"/>
      <c r="H7" s="130"/>
    </row>
    <row r="8" spans="2:8" ht="15.75">
      <c r="B8" s="3" t="s">
        <v>0</v>
      </c>
      <c r="C8" s="3"/>
      <c r="D8" s="3" t="s">
        <v>99</v>
      </c>
      <c r="E8" s="2"/>
      <c r="F8" s="3" t="s">
        <v>0</v>
      </c>
      <c r="G8" s="2"/>
      <c r="H8" s="3" t="s">
        <v>99</v>
      </c>
    </row>
    <row r="9" spans="2:8" ht="15.75">
      <c r="B9" s="3" t="s">
        <v>97</v>
      </c>
      <c r="C9" s="3"/>
      <c r="D9" s="3" t="s">
        <v>98</v>
      </c>
      <c r="E9" s="9"/>
      <c r="F9" s="3" t="s">
        <v>97</v>
      </c>
      <c r="G9" s="2"/>
      <c r="H9" s="3" t="s">
        <v>98</v>
      </c>
    </row>
    <row r="10" spans="2:8" ht="15.75">
      <c r="B10" s="3" t="s">
        <v>1</v>
      </c>
      <c r="C10" s="3"/>
      <c r="D10" s="3" t="s">
        <v>1</v>
      </c>
      <c r="E10" s="9"/>
      <c r="F10" s="3" t="s">
        <v>100</v>
      </c>
      <c r="G10" s="2"/>
      <c r="H10" s="3" t="s">
        <v>101</v>
      </c>
    </row>
    <row r="11" spans="2:8" ht="15.75">
      <c r="B11" s="10" t="s">
        <v>233</v>
      </c>
      <c r="C11" s="10"/>
      <c r="D11" s="10" t="s">
        <v>239</v>
      </c>
      <c r="E11" s="9"/>
      <c r="F11" s="10" t="s">
        <v>233</v>
      </c>
      <c r="G11" s="10"/>
      <c r="H11" s="10" t="s">
        <v>239</v>
      </c>
    </row>
    <row r="12" spans="2:8" ht="15.75">
      <c r="B12" s="3" t="s">
        <v>2</v>
      </c>
      <c r="C12" s="3"/>
      <c r="D12" s="3" t="s">
        <v>2</v>
      </c>
      <c r="E12" s="9"/>
      <c r="F12" s="3" t="s">
        <v>2</v>
      </c>
      <c r="G12" s="2"/>
      <c r="H12" s="3" t="s">
        <v>2</v>
      </c>
    </row>
    <row r="13" ht="15.75">
      <c r="G13" s="12"/>
    </row>
    <row r="14" spans="1:8" ht="15.75">
      <c r="A14" s="12" t="s">
        <v>127</v>
      </c>
      <c r="B14" s="13">
        <v>2937</v>
      </c>
      <c r="C14" s="29"/>
      <c r="D14" s="13">
        <v>3178</v>
      </c>
      <c r="E14" s="29"/>
      <c r="F14" s="13">
        <v>5887</v>
      </c>
      <c r="G14" s="63"/>
      <c r="H14" s="13">
        <v>5282</v>
      </c>
    </row>
    <row r="15" spans="2:8" ht="15.75">
      <c r="B15" s="13"/>
      <c r="C15" s="13"/>
      <c r="D15" s="13"/>
      <c r="E15" s="13"/>
      <c r="F15" s="13"/>
      <c r="G15" s="63"/>
      <c r="H15" s="13"/>
    </row>
    <row r="16" spans="1:8" ht="15.75">
      <c r="A16" s="12" t="s">
        <v>128</v>
      </c>
      <c r="B16" s="13">
        <f>-pl!E23</f>
        <v>15501</v>
      </c>
      <c r="C16" s="13"/>
      <c r="D16" s="13">
        <f>-pl!G23</f>
        <v>20124</v>
      </c>
      <c r="E16" s="13"/>
      <c r="F16" s="13">
        <f>-pl!I23</f>
        <v>30351</v>
      </c>
      <c r="G16" s="63"/>
      <c r="H16" s="13">
        <f>-pl!K23</f>
        <v>44776</v>
      </c>
    </row>
    <row r="17" spans="2:8" ht="15.75">
      <c r="B17" s="13"/>
      <c r="C17" s="13"/>
      <c r="D17" s="13"/>
      <c r="E17" s="13"/>
      <c r="F17" s="13"/>
      <c r="G17" s="63"/>
      <c r="H17" s="13"/>
    </row>
    <row r="18" s="34" customFormat="1" ht="15.75">
      <c r="G18" s="64"/>
    </row>
    <row r="19" s="34" customFormat="1" ht="15.75">
      <c r="G19" s="64"/>
    </row>
    <row r="20" s="34" customFormat="1" ht="15.75">
      <c r="G20" s="64"/>
    </row>
    <row r="21" spans="1:7" s="34" customFormat="1" ht="15.75">
      <c r="A21" s="65"/>
      <c r="B21" s="84"/>
      <c r="G21" s="64"/>
    </row>
    <row r="22" spans="1:7" s="34" customFormat="1" ht="15.75">
      <c r="A22" s="65"/>
      <c r="B22" s="84"/>
      <c r="G22" s="64"/>
    </row>
    <row r="23" spans="2:7" s="34" customFormat="1" ht="15.75">
      <c r="B23" s="84"/>
      <c r="G23" s="64"/>
    </row>
    <row r="24" s="34" customFormat="1" ht="15.75">
      <c r="G24" s="64"/>
    </row>
    <row r="26" ht="15.75">
      <c r="B26" s="34"/>
    </row>
    <row r="27" ht="15.75">
      <c r="B27" s="34"/>
    </row>
    <row r="28" ht="15.75">
      <c r="B28" s="34"/>
    </row>
    <row r="29" ht="15.75">
      <c r="B29" s="34"/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Soh Chew</cp:lastModifiedBy>
  <cp:lastPrinted>2006-08-17T02:13:28Z</cp:lastPrinted>
  <dcterms:created xsi:type="dcterms:W3CDTF">1999-11-05T02:33:07Z</dcterms:created>
  <dcterms:modified xsi:type="dcterms:W3CDTF">2006-08-17T02:18:59Z</dcterms:modified>
  <cp:category/>
  <cp:version/>
  <cp:contentType/>
  <cp:contentStatus/>
</cp:coreProperties>
</file>